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Combined" sheetId="1" r:id="rId1"/>
    <sheet name="Clean Power Plan" sheetId="2" r:id="rId2"/>
    <sheet name="NSPS for Oil &amp; Gas" sheetId="3" r:id="rId3"/>
    <sheet name="Motor Vehicle Standards Light" sheetId="4" r:id="rId4"/>
    <sheet name="Motor Vehicle Standards Heavy" sheetId="5" r:id="rId5"/>
    <sheet name="Methane Waste Reduction" sheetId="6" r:id="rId6"/>
    <sheet name="$ Conversions" sheetId="7" r:id="rId7"/>
  </sheets>
  <definedNames/>
  <calcPr fullCalcOnLoad="1"/>
</workbook>
</file>

<file path=xl/comments1.xml><?xml version="1.0" encoding="utf-8"?>
<comments xmlns="http://schemas.openxmlformats.org/spreadsheetml/2006/main">
  <authors>
    <author>Nadra</author>
  </authors>
  <commentList>
    <comment ref="A36" authorId="0">
      <text>
        <r>
          <rPr>
            <b/>
            <sz val="9"/>
            <rFont val="Tahoma"/>
            <family val="0"/>
          </rPr>
          <t>Nadra:</t>
        </r>
        <r>
          <rPr>
            <sz val="9"/>
            <rFont val="Tahoma"/>
            <family val="0"/>
          </rPr>
          <t xml:space="preserve">
Mass-based</t>
        </r>
      </text>
    </comment>
    <comment ref="R31" authorId="0">
      <text>
        <r>
          <rPr>
            <b/>
            <sz val="9"/>
            <rFont val="Tahoma"/>
            <family val="2"/>
          </rPr>
          <t>Nadra:</t>
        </r>
        <r>
          <rPr>
            <sz val="9"/>
            <rFont val="Tahoma"/>
            <family val="2"/>
          </rPr>
          <t xml:space="preserve">
Net jobs maximized in this section</t>
        </r>
      </text>
    </comment>
  </commentList>
</comments>
</file>

<file path=xl/comments5.xml><?xml version="1.0" encoding="utf-8"?>
<comments xmlns="http://schemas.openxmlformats.org/spreadsheetml/2006/main">
  <authors>
    <author>Nadra</author>
  </authors>
  <commentList>
    <comment ref="A54" authorId="0">
      <text>
        <r>
          <rPr>
            <b/>
            <sz val="9"/>
            <rFont val="Tahoma"/>
            <family val="2"/>
          </rPr>
          <t>Nadra:</t>
        </r>
        <r>
          <rPr>
            <sz val="9"/>
            <rFont val="Tahoma"/>
            <family val="2"/>
          </rPr>
          <t xml:space="preserve">
table from ES-2</t>
        </r>
      </text>
    </comment>
    <comment ref="A61" authorId="0">
      <text>
        <r>
          <rPr>
            <b/>
            <sz val="9"/>
            <rFont val="Tahoma"/>
            <family val="2"/>
          </rPr>
          <t>Nadra:</t>
        </r>
        <r>
          <rPr>
            <sz val="9"/>
            <rFont val="Tahoma"/>
            <family val="2"/>
          </rPr>
          <t xml:space="preserve">
table from ES-2</t>
        </r>
      </text>
    </comment>
  </commentList>
</comments>
</file>

<file path=xl/comments6.xml><?xml version="1.0" encoding="utf-8"?>
<comments xmlns="http://schemas.openxmlformats.org/spreadsheetml/2006/main">
  <authors>
    <author>Nadra</author>
  </authors>
  <commentList>
    <comment ref="A13" authorId="0">
      <text>
        <r>
          <rPr>
            <b/>
            <sz val="9"/>
            <rFont val="Tahoma"/>
            <family val="0"/>
          </rPr>
          <t>Nadra:</t>
        </r>
        <r>
          <rPr>
            <sz val="9"/>
            <rFont val="Tahoma"/>
            <family val="0"/>
          </rPr>
          <t xml:space="preserve">
p. 106: upper-bound estimate, 7% DR -- includes SC-CO2 additions</t>
        </r>
      </text>
    </comment>
  </commentList>
</comments>
</file>

<file path=xl/comments7.xml><?xml version="1.0" encoding="utf-8"?>
<comments xmlns="http://schemas.openxmlformats.org/spreadsheetml/2006/main">
  <authors>
    <author>Nadra</author>
  </authors>
  <commentList>
    <comment ref="K3" authorId="0">
      <text>
        <r>
          <rPr>
            <b/>
            <sz val="9"/>
            <rFont val="Tahoma"/>
            <family val="2"/>
          </rPr>
          <t>Nadra:</t>
        </r>
        <r>
          <rPr>
            <sz val="9"/>
            <rFont val="Tahoma"/>
            <family val="2"/>
          </rPr>
          <t xml:space="preserve">
8-26</t>
        </r>
      </text>
    </comment>
    <comment ref="K21" authorId="0">
      <text>
        <r>
          <rPr>
            <b/>
            <sz val="9"/>
            <rFont val="Tahoma"/>
            <family val="2"/>
          </rPr>
          <t>Nadra:</t>
        </r>
        <r>
          <rPr>
            <sz val="9"/>
            <rFont val="Tahoma"/>
            <family val="2"/>
          </rPr>
          <t xml:space="preserve">
8-26</t>
        </r>
      </text>
    </comment>
  </commentList>
</comments>
</file>

<file path=xl/sharedStrings.xml><?xml version="1.0" encoding="utf-8"?>
<sst xmlns="http://schemas.openxmlformats.org/spreadsheetml/2006/main" count="593" uniqueCount="243">
  <si>
    <t>Emission Impacts</t>
  </si>
  <si>
    <t>SC-CH4</t>
  </si>
  <si>
    <t>Jobs ↑</t>
  </si>
  <si>
    <t>Jobs ↓</t>
  </si>
  <si>
    <t>Net Jobs</t>
  </si>
  <si>
    <t>Compliance</t>
  </si>
  <si>
    <t>Net benefits</t>
  </si>
  <si>
    <t xml:space="preserve">Public Health Impacts </t>
  </si>
  <si>
    <t xml:space="preserve">Net Jobs </t>
  </si>
  <si>
    <t xml:space="preserve">Jobs ↑ </t>
  </si>
  <si>
    <t xml:space="preserve">Jobs ↓ </t>
  </si>
  <si>
    <t>270 one-time; 1,100 annually</t>
  </si>
  <si>
    <t>270 one-time; 1,800 annually</t>
  </si>
  <si>
    <t>?</t>
  </si>
  <si>
    <t>Clean Power Plan (2011$)</t>
  </si>
  <si>
    <t>Health: ↓ SO2</t>
  </si>
  <si>
    <t>Health: ↓ NOx (as PM2.5)</t>
  </si>
  <si>
    <t>Health: ↓ NOx (as ozone)</t>
  </si>
  <si>
    <t>Total Health co-benefits (non- CO2)</t>
  </si>
  <si>
    <t>Total benefits</t>
  </si>
  <si>
    <t>EPA estimate for total benefits</t>
  </si>
  <si>
    <t>Public Health Impacts (PM2.5- &amp; ozone-related)</t>
  </si>
  <si>
    <t>Avoided Premature Mortality (adult) [both]</t>
  </si>
  <si>
    <t>Avoided lower respiratory symptoms (age 7-14) [PM]</t>
  </si>
  <si>
    <t>Avoided upper respiratory symptoms (asthmatics age 9-11) [PM]</t>
  </si>
  <si>
    <t>Asthma exacerbation (age 6 - 18) [PM]</t>
  </si>
  <si>
    <t>Emergency room visits for asthma [PM]</t>
  </si>
  <si>
    <t>Lost work days (age 18 - 65) [PM]</t>
  </si>
  <si>
    <t>Non-fatal heart attacks (age &gt; 18) [PM]</t>
  </si>
  <si>
    <t>Minor restricted-activity days (age 18-65) [both]</t>
  </si>
  <si>
    <t>School absence days [ozone]</t>
  </si>
  <si>
    <t>Fuel Savings</t>
  </si>
  <si>
    <t>Energy Security Impacts</t>
  </si>
  <si>
    <t>Reduced Refueling</t>
  </si>
  <si>
    <t>Value of Increased Driving</t>
  </si>
  <si>
    <t>Criteria Pollutant Benefits</t>
  </si>
  <si>
    <t>B</t>
  </si>
  <si>
    <t>Accidents, Noise, Congestion</t>
  </si>
  <si>
    <t>Net benefits (millions)</t>
  </si>
  <si>
    <t>EPA net Benefits (millions)</t>
  </si>
  <si>
    <t>Total Costs</t>
  </si>
  <si>
    <t>Compliance Cost</t>
  </si>
  <si>
    <t>Non-GHG related health impacts</t>
  </si>
  <si>
    <t>GHG (metric tons CO2e)</t>
  </si>
  <si>
    <t>Annual Incremental Compliance Cost (from base case)</t>
  </si>
  <si>
    <t>Non-GHG Impacts</t>
  </si>
  <si>
    <t>CH4 (short tons)</t>
  </si>
  <si>
    <t>-</t>
  </si>
  <si>
    <t xml:space="preserve">Non-GHG Impacts </t>
  </si>
  <si>
    <t xml:space="preserve">SC-GHG, 3% </t>
  </si>
  <si>
    <t>NPV, 3% DR, 2018-2050</t>
  </si>
  <si>
    <t>Public Health Impacts, Reductions in Incidence (PM2.5- &amp; ozone-related)</t>
  </si>
  <si>
    <t>Premature Mortality (adult) [both]</t>
  </si>
  <si>
    <t>Lower respiratory symptoms (age 7-14) [PM]</t>
  </si>
  <si>
    <t>Upper respiratory symptoms (asthmatics age 9-11) [PM]</t>
  </si>
  <si>
    <t>Vehicle Program</t>
  </si>
  <si>
    <t>Maintenance</t>
  </si>
  <si>
    <t>Benefits</t>
  </si>
  <si>
    <t>Net Benefits</t>
  </si>
  <si>
    <t>Lifetime Discounted Costs, Benefits, and Net Benefits using Method B and Relative to the Flat Baseline and Assuming the 3% Discount Rate SC-GHG Values (2013$ billions)</t>
  </si>
  <si>
    <t>CO (short tons)</t>
  </si>
  <si>
    <t>NOx (short tons)</t>
  </si>
  <si>
    <t>PM2.5 (short tons)</t>
  </si>
  <si>
    <t>SOx (short tons)</t>
  </si>
  <si>
    <t>Lifetime Discounted Fuel Savings, Costs, Benefits, and Net Benefits assuming the Model Average, 3% Discount Rate SCC Value (2009$ billions)</t>
  </si>
  <si>
    <t xml:space="preserve">Program Costs </t>
  </si>
  <si>
    <t>NPV, 3% DR, 2012-2050</t>
  </si>
  <si>
    <t xml:space="preserve"> Lifetime Discounted Costs, Benefits, and Net Benefits assuming the 3% discount rate SCC Value (2010$ billions)</t>
  </si>
  <si>
    <t xml:space="preserve">$150 
</t>
  </si>
  <si>
    <t xml:space="preserve">$475 
</t>
  </si>
  <si>
    <t xml:space="preserve">$126 
</t>
  </si>
  <si>
    <t xml:space="preserve">$451 
</t>
  </si>
  <si>
    <t xml:space="preserve">$188.7 
</t>
  </si>
  <si>
    <t xml:space="preserve">NPV, 3% DR, 2017 - 2050  </t>
  </si>
  <si>
    <t>CO2 (short tons)</t>
  </si>
  <si>
    <t>SO2 (short tons)</t>
  </si>
  <si>
    <t>Cost Savings</t>
  </si>
  <si>
    <t>SC-CH4, 3% DR</t>
  </si>
  <si>
    <t xml:space="preserve">228,000
</t>
  </si>
  <si>
    <t>Clean Power Plan (2016$)</t>
  </si>
  <si>
    <t>HAP (short tons)</t>
  </si>
  <si>
    <t>NSPS for Oil &amp; Gas Sector (2016$)</t>
  </si>
  <si>
    <t>Light-Duty 2012-2016 (2016$)</t>
  </si>
  <si>
    <t>N2O (short tons)</t>
  </si>
  <si>
    <t>Light-Duty 2017-2025 (2016$)</t>
  </si>
  <si>
    <t>↓CO2 (short tons)</t>
  </si>
  <si>
    <t>↓SO2 (short tons)</t>
  </si>
  <si>
    <t>↓NOx (short tons)</t>
  </si>
  <si>
    <t>↓CH4 (short tons)</t>
  </si>
  <si>
    <t>↓N2O (short tons)</t>
  </si>
  <si>
    <t>↓HFCs (short tons)</t>
  </si>
  <si>
    <t>↓VOC (short tons)</t>
  </si>
  <si>
    <t>↓1,3-Butadiene (short tons)</t>
  </si>
  <si>
    <t>↓Benzene (short tons)</t>
  </si>
  <si>
    <t>↓Formaldehyde (short tons)</t>
  </si>
  <si>
    <t>↑CO (short tons)</t>
  </si>
  <si>
    <t>↑NOx (short tons)</t>
  </si>
  <si>
    <t>↑PM2.5 (short tons)</t>
  </si>
  <si>
    <t>↑SOx (short tons)</t>
  </si>
  <si>
    <t>↑Acetaldehyde (short tons)</t>
  </si>
  <si>
    <t>↑ Acrolein (short tons)</t>
  </si>
  <si>
    <t>↑1,3-Butadiene (short tons)</t>
  </si>
  <si>
    <t>↑Acrolein (short tons)</t>
  </si>
  <si>
    <t>↓PM2.5 (short tons)</t>
  </si>
  <si>
    <t>↓SOx (short tons)</t>
  </si>
  <si>
    <t>Heavy-Duty 2014-2018 (2016$)</t>
  </si>
  <si>
    <t>↓HFC (short tons)</t>
  </si>
  <si>
    <t>↓CO (short tons)</t>
  </si>
  <si>
    <t>↓Acetaldehyde (short tons)</t>
  </si>
  <si>
    <t>↓Acrolein (short tons)</t>
  </si>
  <si>
    <t>Methane Waste Prevention Rule (2016$) [with subpart OOOOa]</t>
  </si>
  <si>
    <t>Heavy-Duty 2019-2028 (2016$) [Alt 1a, Method B]</t>
  </si>
  <si>
    <t>Climate: SC-CO2, 3% DR</t>
  </si>
  <si>
    <t>~1,370</t>
  </si>
  <si>
    <t>~2,070</t>
  </si>
  <si>
    <t xml:space="preserve">2100 - 10,500 </t>
  </si>
  <si>
    <t>~1370</t>
  </si>
  <si>
    <t>~2070</t>
  </si>
  <si>
    <t>~2100 - 10,500</t>
  </si>
  <si>
    <t>Other Benefits</t>
  </si>
  <si>
    <t>Total Benefits</t>
  </si>
  <si>
    <t>Other Costs</t>
  </si>
  <si>
    <t>Benefits (millions)</t>
  </si>
  <si>
    <t>Costs (millions)</t>
  </si>
  <si>
    <t>Net Benefits (millions)</t>
  </si>
  <si>
    <t>Light-Duty 1 (2007$)</t>
  </si>
  <si>
    <t>Factor = 1.145</t>
  </si>
  <si>
    <t>Light-Duty 2 (2010$)</t>
  </si>
  <si>
    <t>Factor = 1.101</t>
  </si>
  <si>
    <t>Factor = 1.079</t>
  </si>
  <si>
    <t>NSPS Oil &amp; Gas (2012$)</t>
  </si>
  <si>
    <t>Factor = 1.059</t>
  </si>
  <si>
    <t>Heavy-Duty 1 (2009$)</t>
  </si>
  <si>
    <t>Factor = 1.114</t>
  </si>
  <si>
    <t>Heavy-Duty 2 (2013$)</t>
  </si>
  <si>
    <t>Factor = 1.042</t>
  </si>
  <si>
    <t>Methane Reduction (2012$)</t>
  </si>
  <si>
    <t>Total</t>
  </si>
  <si>
    <t>2020 (all except heavy-duty rules)</t>
  </si>
  <si>
    <t>2025 (all except both light-duty rules, heavy duty 2014-2018)</t>
  </si>
  <si>
    <t>2030 (all except NSPS for oil &amp; gas, heavy-duty 2019-2028, methane waste prevention rule)</t>
  </si>
  <si>
    <t>2025 (Clean Power Plan, NSPS for oil &amp; gas, methane waste prevention )</t>
  </si>
  <si>
    <t>2030 (all except NSPS for oil &amp; gas, methane waste prevention rule)</t>
  </si>
  <si>
    <t>2030 (Clean Power Plan)</t>
  </si>
  <si>
    <t>2030 (all except NSPS, Heavy-Duty 2019-2028, Methane Waste Prevention Rule)</t>
  </si>
  <si>
    <t>NSPS for Oil and Gas Sector (2016$)</t>
  </si>
  <si>
    <t>Heavy-Duty 2018-2029 (2016$) [Method B, Alt 1a]</t>
  </si>
  <si>
    <t>Jobs</t>
  </si>
  <si>
    <t>2500 job- years; 37,570 - 59,700 jobs</t>
  </si>
  <si>
    <t>15,000 job-years; 52,590 - 83,590 jobs</t>
  </si>
  <si>
    <t>22,800 job-years; 52,440 to 83,360 jobs</t>
  </si>
  <si>
    <t>15,700 job-years</t>
  </si>
  <si>
    <t>41,000 job-years</t>
  </si>
  <si>
    <t>56,600 job years</t>
  </si>
  <si>
    <t>-13,100 job-years; 37,570 - 59,700 jobs</t>
  </si>
  <si>
    <t>-26,000 job-years to 52,590 - 83,590 jobs</t>
  </si>
  <si>
    <t>-33,700 job-years; 52,440 to 83,360 jobs</t>
  </si>
  <si>
    <t>2020 (job-years)</t>
  </si>
  <si>
    <t>2025 (job-years)</t>
  </si>
  <si>
    <t>2030 (job-years)</t>
  </si>
  <si>
    <t>0-300</t>
  </si>
  <si>
    <t xml:space="preserve">0-300 </t>
  </si>
  <si>
    <t>~0-300</t>
  </si>
  <si>
    <t>400-4,100</t>
  </si>
  <si>
    <t>~400-4,100</t>
  </si>
  <si>
    <t>-1030 job-years; 59,700 jobs</t>
  </si>
  <si>
    <t>14670 job-years; 59,700 jobs</t>
  </si>
  <si>
    <t>15700 job-years</t>
  </si>
  <si>
    <t>2020 (Clean Power Plan, NSPS, Light-Duty 2017-2015, Heavy Duty 2018-2025)</t>
  </si>
  <si>
    <t>21,170 job-years; 83,500 jobs</t>
  </si>
  <si>
    <t>-19,830 job-years; 83,500 jobs</t>
  </si>
  <si>
    <t>2025 (Clean Power Plan, NSPS, Heavy-Duty 2018-2025)</t>
  </si>
  <si>
    <t>22,800 job-years; 83,360 jobs</t>
  </si>
  <si>
    <t>56,600 job-years</t>
  </si>
  <si>
    <t>-33,800 job-years; 83,360 jobs</t>
  </si>
  <si>
    <t>2020 (all except heavy-duty 2019-2028)</t>
  </si>
  <si>
    <t>VOC (short tons)</t>
  </si>
  <si>
    <t>HFC (short tons)</t>
  </si>
  <si>
    <t>SC-GHG, 3% DR</t>
  </si>
  <si>
    <t xml:space="preserve">Total Benefits </t>
  </si>
  <si>
    <r>
      <t xml:space="preserve">EPA Total Benefits </t>
    </r>
    <r>
      <rPr>
        <b/>
        <sz val="8"/>
        <color indexed="8"/>
        <rFont val="Calibri"/>
        <family val="2"/>
      </rPr>
      <t>[3]</t>
    </r>
  </si>
  <si>
    <r>
      <t xml:space="preserve">EPA Net Benefits (millions) </t>
    </r>
    <r>
      <rPr>
        <b/>
        <sz val="8"/>
        <color indexed="8"/>
        <rFont val="Calibri"/>
        <family val="2"/>
      </rPr>
      <t>[4]</t>
    </r>
  </si>
  <si>
    <t xml:space="preserve">↓ CH4 (short tons) </t>
  </si>
  <si>
    <t xml:space="preserve">GHG (metric tons CO2e) </t>
  </si>
  <si>
    <t xml:space="preserve">↓ VOC (short tons) </t>
  </si>
  <si>
    <t xml:space="preserve">↓HAP (short tons) </t>
  </si>
  <si>
    <t xml:space="preserve">↑ CO2 (short tons) </t>
  </si>
  <si>
    <t xml:space="preserve">↑ NOx (short tons) </t>
  </si>
  <si>
    <t xml:space="preserve">↑ PM (short tons) </t>
  </si>
  <si>
    <t xml:space="preserve">↑ CO (short tons) </t>
  </si>
  <si>
    <t xml:space="preserve">↑ THC (short tons) </t>
  </si>
  <si>
    <t xml:space="preserve">SC-CH4, 3% DR </t>
  </si>
  <si>
    <t xml:space="preserve">Compliance, 7% DR (incl. additional gas revenue) </t>
  </si>
  <si>
    <r>
      <t xml:space="preserve">Emission Impacts </t>
    </r>
    <r>
      <rPr>
        <b/>
        <sz val="8"/>
        <color indexed="8"/>
        <rFont val="Calibri"/>
        <family val="2"/>
      </rPr>
      <t>[1] [2]</t>
    </r>
  </si>
  <si>
    <r>
      <t xml:space="preserve">EPA net Benefits (millions) </t>
    </r>
    <r>
      <rPr>
        <b/>
        <sz val="8"/>
        <color indexed="8"/>
        <rFont val="Calibri"/>
        <family val="2"/>
      </rPr>
      <t>[3]</t>
    </r>
  </si>
  <si>
    <r>
      <t xml:space="preserve">Lifetime Discounted Costs, Benefits, and Net Benefits assuming the $21/ton SCC Value (2016$) </t>
    </r>
    <r>
      <rPr>
        <sz val="8"/>
        <color indexed="8"/>
        <rFont val="Calibri"/>
        <family val="2"/>
      </rPr>
      <t>[5]</t>
    </r>
  </si>
  <si>
    <r>
      <t xml:space="preserve">Lifetime Discounted Costs, Benefits, and Net Benefits assuming the $21/ton SCC Value (2007$ billions) </t>
    </r>
    <r>
      <rPr>
        <sz val="8"/>
        <color indexed="8"/>
        <rFont val="Calibri"/>
        <family val="2"/>
      </rPr>
      <t>[5]</t>
    </r>
  </si>
  <si>
    <t>SC-CO2, 3% DR</t>
  </si>
  <si>
    <r>
      <t xml:space="preserve"> Lifetime Discounted Costs, Benefits, and Net Benefits assuming the 3% discount rate SCC Value (2010$ billions) </t>
    </r>
    <r>
      <rPr>
        <sz val="8"/>
        <color indexed="8"/>
        <rFont val="Calibri"/>
        <family val="2"/>
      </rPr>
      <t>[6]</t>
    </r>
  </si>
  <si>
    <r>
      <t xml:space="preserve"> Lifetime Discounted Costs, Benefits, and Net Benefits assuming the 3% discount rate SCC Value (2016$ billions) </t>
    </r>
    <r>
      <rPr>
        <sz val="8"/>
        <color indexed="8"/>
        <rFont val="Calibri"/>
        <family val="2"/>
      </rPr>
      <t>[6]</t>
    </r>
  </si>
  <si>
    <r>
      <t xml:space="preserve">Lifetime Discounted Fuel Savings, Costs, Benefits, and Net Benefits assuming the Model Average, 3% Discount Rate SCC Value (2009$ billions) </t>
    </r>
    <r>
      <rPr>
        <sz val="8"/>
        <color indexed="8"/>
        <rFont val="Calibri"/>
        <family val="2"/>
      </rPr>
      <t>[5]</t>
    </r>
  </si>
  <si>
    <r>
      <t xml:space="preserve">EPA net Benefits (millions) </t>
    </r>
    <r>
      <rPr>
        <b/>
        <sz val="8"/>
        <color indexed="8"/>
        <rFont val="Calibri"/>
        <family val="2"/>
      </rPr>
      <t>[2]</t>
    </r>
  </si>
  <si>
    <r>
      <t xml:space="preserve">Lifetime Discounted Costs, Benefits, and Net Benefits using Method B and Relative to the Flat Baseline and Assuming the 3% Discount Rate SC-GHG Values (2013$ billions) </t>
    </r>
    <r>
      <rPr>
        <sz val="8"/>
        <color indexed="8"/>
        <rFont val="Calibri"/>
        <family val="2"/>
      </rPr>
      <t>[5]</t>
    </r>
  </si>
  <si>
    <t>Costs</t>
  </si>
  <si>
    <t>Light-Duty 1 (2016$)</t>
  </si>
  <si>
    <t>Program Costs</t>
  </si>
  <si>
    <t>Light-Duty 2 (2016$)</t>
  </si>
  <si>
    <t>EPA Net Benefits (millions)</t>
  </si>
  <si>
    <t>NSPS Oil &amp; Gas (2016$)</t>
  </si>
  <si>
    <t>Methane Reduction (2016$)</t>
  </si>
  <si>
    <t>Lifetime Discounted Costs, Benefits, and Net Benefits using Method B and Relative to the Flat Baseline and Assuming the 3% Discount Rate SC-GHG Values (2016$ billions)</t>
  </si>
  <si>
    <t xml:space="preserve"> Lifetime Discounted Costs, Benefits, and Net Benefits assuming the 3% discount rate SCC Value (2016$ billions)</t>
  </si>
  <si>
    <t>Lifetime Discounted Fuel Savings, Costs, Benefits, and Net Benefits assuming the Model Average, 3% Discount Rate SCC Value (2016$ billions)</t>
  </si>
  <si>
    <r>
      <t xml:space="preserve">10-Year Total, NPV 3% DR, SC-GHG 3% &amp; Costs 3%: $952 - $1,285 million </t>
    </r>
    <r>
      <rPr>
        <sz val="8"/>
        <color indexed="8"/>
        <rFont val="Calibri"/>
        <family val="2"/>
      </rPr>
      <t>[4]</t>
    </r>
  </si>
  <si>
    <r>
      <t xml:space="preserve">Emission Impacts </t>
    </r>
    <r>
      <rPr>
        <b/>
        <sz val="8"/>
        <color indexed="8"/>
        <rFont val="Calibri"/>
        <family val="2"/>
      </rPr>
      <t>[1]</t>
    </r>
  </si>
  <si>
    <r>
      <t xml:space="preserve">Climate &amp; Health Benefits (millions) </t>
    </r>
    <r>
      <rPr>
        <b/>
        <sz val="8"/>
        <color indexed="8"/>
        <rFont val="Calibri"/>
        <family val="2"/>
      </rPr>
      <t>[2]</t>
    </r>
  </si>
  <si>
    <r>
      <t xml:space="preserve">Costs (millions), 5% DR </t>
    </r>
    <r>
      <rPr>
        <b/>
        <sz val="8"/>
        <color indexed="8"/>
        <rFont val="Calibri"/>
        <family val="2"/>
      </rPr>
      <t>[3]</t>
    </r>
  </si>
  <si>
    <r>
      <t xml:space="preserve">Jobs </t>
    </r>
    <r>
      <rPr>
        <b/>
        <sz val="8"/>
        <color indexed="8"/>
        <rFont val="Calibri"/>
        <family val="2"/>
      </rPr>
      <t>[4]</t>
    </r>
  </si>
  <si>
    <r>
      <t xml:space="preserve">Public Health Impacts, Reductions in Incidence (PM2.5- &amp; ozone-related) </t>
    </r>
    <r>
      <rPr>
        <b/>
        <sz val="8"/>
        <color indexed="8"/>
        <rFont val="Calibri"/>
        <family val="2"/>
      </rPr>
      <t>[5]</t>
    </r>
  </si>
  <si>
    <r>
      <t xml:space="preserve">Climate &amp; Health Benefits (millions) </t>
    </r>
    <r>
      <rPr>
        <b/>
        <sz val="8"/>
        <color indexed="8"/>
        <rFont val="Calibri"/>
        <family val="2"/>
      </rPr>
      <t>[3]</t>
    </r>
  </si>
  <si>
    <r>
      <t xml:space="preserve">Costs (millions) </t>
    </r>
    <r>
      <rPr>
        <b/>
        <sz val="8"/>
        <color indexed="8"/>
        <rFont val="Calibri"/>
        <family val="2"/>
      </rPr>
      <t>[4]</t>
    </r>
  </si>
  <si>
    <r>
      <t xml:space="preserve">Jobs (FTEs) </t>
    </r>
    <r>
      <rPr>
        <b/>
        <sz val="8"/>
        <color indexed="8"/>
        <rFont val="Calibri"/>
        <family val="2"/>
      </rPr>
      <t>[5]</t>
    </r>
  </si>
  <si>
    <r>
      <t xml:space="preserve">Climate, Health, &amp; Economic Benefits (millions) </t>
    </r>
    <r>
      <rPr>
        <b/>
        <sz val="8"/>
        <color indexed="8"/>
        <rFont val="Calibri"/>
        <family val="2"/>
      </rPr>
      <t>[2]</t>
    </r>
  </si>
  <si>
    <r>
      <t xml:space="preserve">Quantified Costs (millions) </t>
    </r>
    <r>
      <rPr>
        <b/>
        <sz val="8"/>
        <color indexed="8"/>
        <rFont val="Calibri"/>
        <family val="2"/>
      </rPr>
      <t>[3]</t>
    </r>
  </si>
  <si>
    <r>
      <t xml:space="preserve">Jobs in regulated sector (job-years) </t>
    </r>
    <r>
      <rPr>
        <b/>
        <sz val="8"/>
        <color indexed="8"/>
        <rFont val="Calibri"/>
        <family val="2"/>
      </rPr>
      <t>[4]</t>
    </r>
  </si>
  <si>
    <r>
      <t xml:space="preserve">Public Health Impacts, Reductions in Incidence (PM2.5- &amp; ozone-related) </t>
    </r>
    <r>
      <rPr>
        <b/>
        <sz val="8"/>
        <color indexed="8"/>
        <rFont val="Calibri"/>
        <family val="2"/>
      </rPr>
      <t>[4]</t>
    </r>
  </si>
  <si>
    <r>
      <t xml:space="preserve">Quantified Climate, Health, &amp; Economic Benefits (millions) </t>
    </r>
    <r>
      <rPr>
        <b/>
        <sz val="8"/>
        <color indexed="8"/>
        <rFont val="Calibri"/>
        <family val="2"/>
      </rPr>
      <t>[2]</t>
    </r>
  </si>
  <si>
    <r>
      <t xml:space="preserve">Quantified Costs (millions) </t>
    </r>
    <r>
      <rPr>
        <b/>
        <sz val="8"/>
        <color indexed="8"/>
        <rFont val="Calibri"/>
        <family val="2"/>
      </rPr>
      <t>[2]</t>
    </r>
  </si>
  <si>
    <r>
      <t xml:space="preserve">Jobs in regulated sector (job-years) </t>
    </r>
    <r>
      <rPr>
        <b/>
        <sz val="8"/>
        <color indexed="8"/>
        <rFont val="Calibri"/>
        <family val="2"/>
      </rPr>
      <t>[3]</t>
    </r>
  </si>
  <si>
    <r>
      <t xml:space="preserve">Climate, Health, &amp; Economic Benefits (millions), 3% DR </t>
    </r>
    <r>
      <rPr>
        <b/>
        <sz val="8"/>
        <color indexed="8"/>
        <rFont val="Calibri"/>
        <family val="2"/>
      </rPr>
      <t>[2]</t>
    </r>
  </si>
  <si>
    <r>
      <t xml:space="preserve">Quantified Costs (millions), 3% DR </t>
    </r>
    <r>
      <rPr>
        <b/>
        <sz val="8"/>
        <color indexed="8"/>
        <rFont val="Calibri"/>
        <family val="2"/>
      </rPr>
      <t>[2]</t>
    </r>
  </si>
  <si>
    <r>
      <t xml:space="preserve">Net benefits (millions) </t>
    </r>
    <r>
      <rPr>
        <b/>
        <sz val="8"/>
        <color indexed="8"/>
        <rFont val="Calibri"/>
        <family val="2"/>
      </rPr>
      <t>[2]</t>
    </r>
  </si>
  <si>
    <t>Climate: SC-CO2</t>
  </si>
  <si>
    <t>Benefits (3% DR)</t>
  </si>
  <si>
    <t>Annual Incremental Compliance Cost (5% DR)</t>
  </si>
  <si>
    <t>Compliance, 7% DR</t>
  </si>
  <si>
    <t>Compliance Cost, 3% DR</t>
  </si>
  <si>
    <t xml:space="preserve">10-Year Total, NPV 3% DR, SC-GHG 3% &amp; Costs 3%  </t>
  </si>
  <si>
    <r>
      <t xml:space="preserve">Price Conversions </t>
    </r>
    <r>
      <rPr>
        <b/>
        <sz val="8"/>
        <color indexed="8"/>
        <rFont val="Calibri"/>
        <family val="2"/>
      </rPr>
      <t>[1]</t>
    </r>
  </si>
  <si>
    <t>Annual Fuel Savings (billion gallons gasoline equivalent)</t>
  </si>
  <si>
    <t>Annual Fuel Savings (billion gallons petroleum gasoline)</t>
  </si>
  <si>
    <t>Annual Fuel Savings (billion gallons of gasoline &amp; diesel)</t>
  </si>
  <si>
    <t>PM (short tons)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</si>
</sst>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_);[Red]\(&quot;$&quot;#,##0.000\)"/>
    <numFmt numFmtId="166" formatCode="&quot;$&quot;#,##0.00"/>
    <numFmt numFmtId="167" formatCode="&quot;$&quot;#,##0.0"/>
  </numFmts>
  <fonts count="45">
    <font>
      <sz val="11"/>
      <color theme="1"/>
      <name val="Calibri"/>
      <family val="2"/>
    </font>
    <font>
      <sz val="11"/>
      <color indexed="8"/>
      <name val="Calibri"/>
      <family val="2"/>
    </font>
    <font>
      <sz val="9"/>
      <name val="Tahoma"/>
      <family val="0"/>
    </font>
    <font>
      <b/>
      <sz val="9"/>
      <name val="Tahoma"/>
      <family val="0"/>
    </font>
    <font>
      <sz val="8"/>
      <color indexed="8"/>
      <name val="Calibri"/>
      <family val="2"/>
    </font>
    <font>
      <b/>
      <sz val="8"/>
      <color indexed="8"/>
      <name val="Calibri"/>
      <family val="2"/>
    </font>
    <font>
      <b/>
      <sz val="11"/>
      <color indexed="8"/>
      <name val="Calibri"/>
      <family val="2"/>
    </font>
    <font>
      <b/>
      <u val="single"/>
      <sz val="11"/>
      <color indexed="8"/>
      <name val="Calibri"/>
      <family val="2"/>
    </font>
    <font>
      <b/>
      <i/>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i/>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1"/>
      <color theme="1"/>
      <name val="Calibri"/>
      <family val="2"/>
    </font>
    <font>
      <b/>
      <i/>
      <sz val="11"/>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bottom/>
    </border>
    <border>
      <left style="thick"/>
      <right style="thick"/>
      <top/>
      <bottom/>
    </border>
    <border>
      <left/>
      <right style="thick"/>
      <top/>
      <bottom style="thick"/>
    </border>
    <border>
      <left/>
      <right/>
      <top/>
      <bottom style="thick"/>
    </border>
    <border>
      <left/>
      <right/>
      <top style="thick"/>
      <bottom/>
    </border>
    <border>
      <left/>
      <right style="thick"/>
      <top style="thick"/>
      <bottom/>
    </border>
    <border>
      <left style="thick"/>
      <right/>
      <top/>
      <bottom/>
    </border>
    <border>
      <left style="thick"/>
      <right/>
      <top/>
      <bottom style="thick"/>
    </border>
    <border>
      <left style="thick"/>
      <right/>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9">
    <xf numFmtId="0" fontId="0" fillId="0" borderId="0" xfId="0" applyFont="1" applyAlignment="1">
      <alignment/>
    </xf>
    <xf numFmtId="0" fontId="0" fillId="13" borderId="0" xfId="0" applyFill="1" applyAlignment="1">
      <alignment/>
    </xf>
    <xf numFmtId="0" fontId="0" fillId="2" borderId="0" xfId="0" applyFill="1" applyAlignment="1">
      <alignment/>
    </xf>
    <xf numFmtId="0" fontId="0" fillId="3" borderId="0" xfId="0" applyFill="1" applyAlignment="1">
      <alignment/>
    </xf>
    <xf numFmtId="0" fontId="0" fillId="2" borderId="0" xfId="0" applyFill="1" applyAlignment="1">
      <alignment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0" fontId="0" fillId="3" borderId="0" xfId="0" applyFill="1" applyAlignment="1">
      <alignment wrapText="1"/>
    </xf>
    <xf numFmtId="6" fontId="40" fillId="0" borderId="0" xfId="0" applyNumberFormat="1" applyFont="1" applyAlignment="1">
      <alignment wrapText="1"/>
    </xf>
    <xf numFmtId="3" fontId="0" fillId="0" borderId="0" xfId="0" applyNumberFormat="1" applyAlignment="1">
      <alignment/>
    </xf>
    <xf numFmtId="0" fontId="0" fillId="0" borderId="0" xfId="0" applyFill="1" applyAlignment="1">
      <alignment/>
    </xf>
    <xf numFmtId="0" fontId="0" fillId="0" borderId="0" xfId="0" applyFill="1" applyAlignment="1">
      <alignment wrapText="1"/>
    </xf>
    <xf numFmtId="6" fontId="0" fillId="0" borderId="0" xfId="0" applyNumberFormat="1" applyAlignment="1">
      <alignment/>
    </xf>
    <xf numFmtId="6" fontId="0" fillId="0" borderId="0" xfId="0" applyNumberFormat="1" applyFill="1" applyAlignment="1">
      <alignment/>
    </xf>
    <xf numFmtId="164" fontId="0" fillId="0" borderId="0" xfId="0" applyNumberFormat="1" applyAlignment="1">
      <alignment wrapText="1"/>
    </xf>
    <xf numFmtId="164" fontId="0" fillId="0" borderId="0" xfId="0" applyNumberFormat="1" applyAlignment="1">
      <alignment/>
    </xf>
    <xf numFmtId="8" fontId="0" fillId="0" borderId="0" xfId="0" applyNumberFormat="1" applyFill="1" applyAlignment="1">
      <alignment wrapText="1"/>
    </xf>
    <xf numFmtId="6" fontId="0" fillId="0" borderId="0" xfId="0" applyNumberFormat="1" applyFill="1" applyAlignment="1">
      <alignment wrapText="1"/>
    </xf>
    <xf numFmtId="0" fontId="40" fillId="0" borderId="0" xfId="0" applyFont="1" applyAlignment="1">
      <alignment wrapText="1"/>
    </xf>
    <xf numFmtId="3" fontId="40" fillId="0" borderId="0" xfId="0" applyNumberFormat="1" applyFont="1" applyAlignment="1">
      <alignment wrapText="1"/>
    </xf>
    <xf numFmtId="164" fontId="40" fillId="0" borderId="0" xfId="0" applyNumberFormat="1" applyFont="1" applyAlignment="1">
      <alignment/>
    </xf>
    <xf numFmtId="6" fontId="40" fillId="0" borderId="0" xfId="0" applyNumberFormat="1" applyFont="1" applyAlignment="1">
      <alignment/>
    </xf>
    <xf numFmtId="0" fontId="40" fillId="3" borderId="0" xfId="0" applyFont="1" applyFill="1" applyAlignment="1">
      <alignment wrapText="1"/>
    </xf>
    <xf numFmtId="6" fontId="40" fillId="3" borderId="0" xfId="0" applyNumberFormat="1" applyFont="1" applyFill="1" applyAlignment="1">
      <alignment wrapText="1"/>
    </xf>
    <xf numFmtId="0" fontId="40" fillId="0" borderId="0" xfId="0" applyFont="1" applyAlignment="1">
      <alignment/>
    </xf>
    <xf numFmtId="3" fontId="40" fillId="0" borderId="0" xfId="0" applyNumberFormat="1" applyFont="1" applyAlignment="1">
      <alignment/>
    </xf>
    <xf numFmtId="6" fontId="40" fillId="0" borderId="0" xfId="0" applyNumberFormat="1" applyFont="1" applyFill="1" applyAlignment="1">
      <alignment/>
    </xf>
    <xf numFmtId="6" fontId="40" fillId="3" borderId="0" xfId="0" applyNumberFormat="1" applyFont="1" applyFill="1" applyAlignment="1">
      <alignment/>
    </xf>
    <xf numFmtId="0" fontId="40" fillId="0" borderId="0" xfId="0" applyFont="1" applyFill="1" applyBorder="1" applyAlignment="1">
      <alignment horizontal="center" wrapText="1"/>
    </xf>
    <xf numFmtId="164" fontId="40" fillId="0" borderId="0" xfId="0" applyNumberFormat="1" applyFont="1" applyAlignment="1">
      <alignment horizontal="center" wrapText="1"/>
    </xf>
    <xf numFmtId="0" fontId="40" fillId="2" borderId="0" xfId="0" applyFont="1" applyFill="1" applyAlignment="1">
      <alignment wrapText="1"/>
    </xf>
    <xf numFmtId="3" fontId="0" fillId="0" borderId="0" xfId="0" applyNumberFormat="1" applyBorder="1" applyAlignment="1">
      <alignment wrapText="1"/>
    </xf>
    <xf numFmtId="0" fontId="0" fillId="0" borderId="0" xfId="0" applyBorder="1" applyAlignment="1">
      <alignment/>
    </xf>
    <xf numFmtId="0" fontId="40" fillId="0" borderId="0" xfId="0" applyFont="1" applyBorder="1" applyAlignment="1">
      <alignment wrapText="1"/>
    </xf>
    <xf numFmtId="0" fontId="0" fillId="0" borderId="0" xfId="0" applyBorder="1" applyAlignment="1">
      <alignment wrapText="1"/>
    </xf>
    <xf numFmtId="0" fontId="0" fillId="2" borderId="10" xfId="0" applyFill="1" applyBorder="1" applyAlignment="1">
      <alignment/>
    </xf>
    <xf numFmtId="3" fontId="0" fillId="0" borderId="10" xfId="0" applyNumberFormat="1" applyBorder="1" applyAlignment="1">
      <alignment wrapText="1"/>
    </xf>
    <xf numFmtId="0" fontId="0" fillId="0" borderId="10" xfId="0" applyBorder="1" applyAlignment="1">
      <alignment/>
    </xf>
    <xf numFmtId="0" fontId="40" fillId="2" borderId="0" xfId="0" applyFont="1" applyFill="1" applyBorder="1" applyAlignment="1">
      <alignment/>
    </xf>
    <xf numFmtId="0" fontId="40" fillId="2" borderId="10" xfId="0" applyFont="1" applyFill="1" applyBorder="1" applyAlignment="1">
      <alignment/>
    </xf>
    <xf numFmtId="3" fontId="40" fillId="0" borderId="10" xfId="0" applyNumberFormat="1" applyFont="1" applyBorder="1" applyAlignment="1">
      <alignment wrapText="1"/>
    </xf>
    <xf numFmtId="0" fontId="0" fillId="0" borderId="0" xfId="0" applyFont="1" applyAlignment="1">
      <alignment wrapText="1"/>
    </xf>
    <xf numFmtId="3" fontId="0" fillId="0" borderId="0" xfId="0" applyNumberFormat="1" applyFont="1" applyAlignment="1">
      <alignment wrapText="1"/>
    </xf>
    <xf numFmtId="3" fontId="0" fillId="0" borderId="10" xfId="0" applyNumberFormat="1" applyFont="1" applyBorder="1" applyAlignment="1">
      <alignment wrapText="1"/>
    </xf>
    <xf numFmtId="3" fontId="0" fillId="0" borderId="0" xfId="0" applyNumberFormat="1" applyAlignment="1" quotePrefix="1">
      <alignment wrapText="1"/>
    </xf>
    <xf numFmtId="3" fontId="0" fillId="0" borderId="10" xfId="0" applyNumberFormat="1" applyBorder="1" applyAlignment="1">
      <alignment/>
    </xf>
    <xf numFmtId="0" fontId="0" fillId="0" borderId="10" xfId="0" applyBorder="1" applyAlignment="1">
      <alignment wrapText="1"/>
    </xf>
    <xf numFmtId="0" fontId="40" fillId="2" borderId="11" xfId="0" applyFont="1" applyFill="1" applyBorder="1" applyAlignment="1">
      <alignment/>
    </xf>
    <xf numFmtId="0" fontId="40" fillId="2" borderId="10" xfId="0" applyFont="1" applyFill="1" applyBorder="1" applyAlignment="1">
      <alignment wrapText="1"/>
    </xf>
    <xf numFmtId="0" fontId="40" fillId="0" borderId="10" xfId="0" applyFont="1" applyBorder="1" applyAlignment="1">
      <alignment wrapText="1"/>
    </xf>
    <xf numFmtId="0" fontId="0" fillId="0" borderId="10" xfId="0" applyFill="1" applyBorder="1" applyAlignment="1">
      <alignment wrapText="1"/>
    </xf>
    <xf numFmtId="0" fontId="0" fillId="0" borderId="12" xfId="0" applyBorder="1" applyAlignment="1">
      <alignment/>
    </xf>
    <xf numFmtId="0" fontId="0" fillId="0" borderId="13" xfId="0" applyBorder="1" applyAlignment="1">
      <alignment/>
    </xf>
    <xf numFmtId="0" fontId="0" fillId="0" borderId="13" xfId="0" applyBorder="1" applyAlignment="1">
      <alignment wrapText="1"/>
    </xf>
    <xf numFmtId="0" fontId="0" fillId="0" borderId="12" xfId="0" applyBorder="1" applyAlignment="1">
      <alignment wrapText="1"/>
    </xf>
    <xf numFmtId="3" fontId="40" fillId="0" borderId="0" xfId="0" applyNumberFormat="1" applyFont="1" applyBorder="1" applyAlignment="1">
      <alignment wrapText="1"/>
    </xf>
    <xf numFmtId="3" fontId="0" fillId="0" borderId="0" xfId="0" applyNumberFormat="1" applyFont="1" applyBorder="1" applyAlignment="1">
      <alignment wrapText="1"/>
    </xf>
    <xf numFmtId="3" fontId="0" fillId="0" borderId="0" xfId="0" applyNumberFormat="1" applyBorder="1" applyAlignment="1">
      <alignment/>
    </xf>
    <xf numFmtId="0" fontId="0" fillId="2" borderId="10" xfId="0" applyFill="1" applyBorder="1" applyAlignment="1">
      <alignment wrapText="1"/>
    </xf>
    <xf numFmtId="0" fontId="40" fillId="2" borderId="14" xfId="0" applyFont="1" applyFill="1" applyBorder="1" applyAlignment="1">
      <alignment wrapText="1"/>
    </xf>
    <xf numFmtId="0" fontId="40" fillId="2" borderId="15" xfId="0" applyFont="1" applyFill="1" applyBorder="1" applyAlignment="1">
      <alignment wrapText="1"/>
    </xf>
    <xf numFmtId="0" fontId="40" fillId="2" borderId="14" xfId="0" applyFont="1" applyFill="1" applyBorder="1" applyAlignment="1">
      <alignment/>
    </xf>
    <xf numFmtId="0" fontId="40" fillId="2" borderId="15" xfId="0" applyFont="1" applyFill="1" applyBorder="1" applyAlignment="1">
      <alignment/>
    </xf>
    <xf numFmtId="0" fontId="40" fillId="0" borderId="14" xfId="0" applyFont="1" applyBorder="1" applyAlignment="1">
      <alignment/>
    </xf>
    <xf numFmtId="0" fontId="0" fillId="0" borderId="0" xfId="0" applyFill="1" applyBorder="1" applyAlignment="1">
      <alignment/>
    </xf>
    <xf numFmtId="0" fontId="40" fillId="2" borderId="0" xfId="0" applyFont="1" applyFill="1" applyAlignment="1">
      <alignment/>
    </xf>
    <xf numFmtId="3" fontId="0" fillId="0" borderId="16" xfId="0" applyNumberFormat="1" applyBorder="1" applyAlignment="1">
      <alignment wrapText="1"/>
    </xf>
    <xf numFmtId="0" fontId="0" fillId="0" borderId="16" xfId="0" applyBorder="1" applyAlignment="1">
      <alignment wrapText="1"/>
    </xf>
    <xf numFmtId="0" fontId="0" fillId="0" borderId="16" xfId="0" applyBorder="1" applyAlignment="1">
      <alignment/>
    </xf>
    <xf numFmtId="0" fontId="0" fillId="0" borderId="10" xfId="0" applyFont="1" applyBorder="1" applyAlignment="1">
      <alignment wrapText="1"/>
    </xf>
    <xf numFmtId="6" fontId="0" fillId="0" borderId="10" xfId="0" applyNumberFormat="1" applyBorder="1" applyAlignment="1">
      <alignment wrapText="1"/>
    </xf>
    <xf numFmtId="6" fontId="40" fillId="0" borderId="10" xfId="0" applyNumberFormat="1" applyFont="1" applyBorder="1" applyAlignment="1">
      <alignment wrapText="1"/>
    </xf>
    <xf numFmtId="165" fontId="0" fillId="0" borderId="0" xfId="0" applyNumberFormat="1" applyAlignment="1">
      <alignment/>
    </xf>
    <xf numFmtId="8" fontId="0" fillId="0" borderId="0" xfId="0" applyNumberFormat="1" applyAlignment="1">
      <alignment/>
    </xf>
    <xf numFmtId="0" fontId="0" fillId="2" borderId="0" xfId="0" applyFill="1" applyBorder="1" applyAlignment="1">
      <alignment wrapText="1"/>
    </xf>
    <xf numFmtId="6" fontId="0" fillId="0" borderId="0" xfId="0" applyNumberFormat="1" applyBorder="1" applyAlignment="1">
      <alignment wrapText="1"/>
    </xf>
    <xf numFmtId="0" fontId="0" fillId="17" borderId="0" xfId="0" applyFill="1" applyAlignment="1">
      <alignment/>
    </xf>
    <xf numFmtId="0" fontId="0" fillId="17" borderId="0" xfId="0" applyFill="1" applyAlignment="1">
      <alignment wrapText="1"/>
    </xf>
    <xf numFmtId="166" fontId="0" fillId="0" borderId="0" xfId="0" applyNumberFormat="1" applyAlignment="1">
      <alignment/>
    </xf>
    <xf numFmtId="6" fontId="40" fillId="3" borderId="10" xfId="0" applyNumberFormat="1" applyFont="1" applyFill="1" applyBorder="1" applyAlignment="1">
      <alignment wrapText="1"/>
    </xf>
    <xf numFmtId="3" fontId="40" fillId="3" borderId="0" xfId="0" applyNumberFormat="1" applyFont="1" applyFill="1" applyAlignment="1">
      <alignment wrapText="1"/>
    </xf>
    <xf numFmtId="6" fontId="40" fillId="0" borderId="10" xfId="0" applyNumberFormat="1" applyFont="1" applyBorder="1" applyAlignment="1">
      <alignment/>
    </xf>
    <xf numFmtId="6" fontId="0" fillId="0" borderId="10" xfId="0" applyNumberFormat="1" applyBorder="1" applyAlignment="1">
      <alignment/>
    </xf>
    <xf numFmtId="6" fontId="0" fillId="0" borderId="0" xfId="0" applyNumberFormat="1" applyFont="1" applyAlignment="1">
      <alignment wrapText="1"/>
    </xf>
    <xf numFmtId="164" fontId="0" fillId="0" borderId="10" xfId="0" applyNumberFormat="1" applyBorder="1" applyAlignment="1">
      <alignment/>
    </xf>
    <xf numFmtId="164" fontId="40" fillId="0" borderId="10" xfId="0" applyNumberFormat="1" applyFont="1" applyBorder="1" applyAlignment="1">
      <alignment/>
    </xf>
    <xf numFmtId="6" fontId="40" fillId="0" borderId="10" xfId="0" applyNumberFormat="1" applyFont="1" applyFill="1" applyBorder="1" applyAlignment="1">
      <alignment/>
    </xf>
    <xf numFmtId="6" fontId="40" fillId="3" borderId="10" xfId="0" applyNumberFormat="1" applyFont="1" applyFill="1" applyBorder="1" applyAlignment="1">
      <alignment/>
    </xf>
    <xf numFmtId="6" fontId="0" fillId="0" borderId="0" xfId="0" applyNumberFormat="1" applyBorder="1" applyAlignment="1">
      <alignment/>
    </xf>
    <xf numFmtId="6" fontId="0" fillId="0" borderId="10" xfId="0" applyNumberFormat="1" applyFont="1" applyBorder="1" applyAlignment="1">
      <alignment wrapText="1"/>
    </xf>
    <xf numFmtId="164" fontId="40" fillId="3" borderId="10" xfId="0" applyNumberFormat="1" applyFont="1" applyFill="1" applyBorder="1" applyAlignment="1">
      <alignment/>
    </xf>
    <xf numFmtId="164" fontId="40" fillId="3" borderId="0" xfId="0" applyNumberFormat="1" applyFont="1" applyFill="1" applyAlignment="1">
      <alignment/>
    </xf>
    <xf numFmtId="0" fontId="40" fillId="3" borderId="10" xfId="0" applyFont="1" applyFill="1" applyBorder="1" applyAlignment="1">
      <alignment wrapText="1"/>
    </xf>
    <xf numFmtId="0" fontId="0" fillId="0" borderId="17" xfId="0" applyBorder="1" applyAlignment="1">
      <alignment wrapText="1"/>
    </xf>
    <xf numFmtId="3" fontId="40" fillId="0" borderId="16" xfId="0" applyNumberFormat="1" applyFont="1" applyBorder="1" applyAlignment="1">
      <alignment wrapText="1"/>
    </xf>
    <xf numFmtId="0" fontId="40" fillId="2" borderId="16" xfId="0" applyFont="1" applyFill="1" applyBorder="1" applyAlignment="1">
      <alignment wrapText="1"/>
    </xf>
    <xf numFmtId="0" fontId="40" fillId="2" borderId="0" xfId="0" applyFont="1" applyFill="1" applyBorder="1" applyAlignment="1">
      <alignment wrapText="1"/>
    </xf>
    <xf numFmtId="3" fontId="0" fillId="0" borderId="16" xfId="0" applyNumberFormat="1" applyBorder="1" applyAlignment="1" quotePrefix="1">
      <alignment wrapText="1"/>
    </xf>
    <xf numFmtId="0" fontId="40" fillId="13" borderId="10" xfId="0" applyFont="1" applyFill="1" applyBorder="1" applyAlignment="1">
      <alignment wrapText="1"/>
    </xf>
    <xf numFmtId="0" fontId="0" fillId="0" borderId="17" xfId="0" applyBorder="1" applyAlignment="1">
      <alignment/>
    </xf>
    <xf numFmtId="3" fontId="0" fillId="0" borderId="16" xfId="0" applyNumberFormat="1" applyFill="1" applyBorder="1" applyAlignment="1">
      <alignment wrapText="1"/>
    </xf>
    <xf numFmtId="3" fontId="0" fillId="0" borderId="0" xfId="0" applyNumberFormat="1" applyFill="1" applyBorder="1" applyAlignment="1">
      <alignment wrapText="1"/>
    </xf>
    <xf numFmtId="3" fontId="0" fillId="0" borderId="10" xfId="0" applyNumberFormat="1" applyFill="1" applyBorder="1" applyAlignment="1">
      <alignment wrapText="1"/>
    </xf>
    <xf numFmtId="3" fontId="0" fillId="0" borderId="0" xfId="0" applyNumberFormat="1" applyFill="1" applyAlignment="1">
      <alignment wrapText="1"/>
    </xf>
    <xf numFmtId="3" fontId="40" fillId="0" borderId="0" xfId="0" applyNumberFormat="1" applyFont="1" applyFill="1" applyBorder="1" applyAlignment="1" quotePrefix="1">
      <alignment wrapText="1"/>
    </xf>
    <xf numFmtId="3" fontId="40" fillId="0" borderId="10" xfId="0" applyNumberFormat="1" applyFont="1" applyFill="1" applyBorder="1" applyAlignment="1" quotePrefix="1">
      <alignment wrapText="1"/>
    </xf>
    <xf numFmtId="0" fontId="0" fillId="2" borderId="0" xfId="0" applyFont="1" applyFill="1" applyAlignment="1">
      <alignment wrapText="1"/>
    </xf>
    <xf numFmtId="3" fontId="0" fillId="0" borderId="16" xfId="0" applyNumberFormat="1" applyBorder="1" applyAlignment="1">
      <alignment horizontal="right" wrapText="1"/>
    </xf>
    <xf numFmtId="3" fontId="0" fillId="0" borderId="10" xfId="0" applyNumberFormat="1" applyBorder="1" applyAlignment="1">
      <alignment horizontal="right" wrapText="1"/>
    </xf>
    <xf numFmtId="0" fontId="40" fillId="0" borderId="0" xfId="0" applyFont="1" applyBorder="1" applyAlignment="1">
      <alignment/>
    </xf>
    <xf numFmtId="8" fontId="40" fillId="3" borderId="0" xfId="0" applyNumberFormat="1" applyFont="1" applyFill="1" applyAlignment="1">
      <alignment/>
    </xf>
    <xf numFmtId="8" fontId="40" fillId="0" borderId="0" xfId="0" applyNumberFormat="1" applyFont="1" applyAlignment="1">
      <alignment/>
    </xf>
    <xf numFmtId="0" fontId="0" fillId="0" borderId="10" xfId="0" applyFill="1" applyBorder="1" applyAlignment="1">
      <alignment/>
    </xf>
    <xf numFmtId="0" fontId="40" fillId="0" borderId="0" xfId="0" applyFont="1" applyFill="1" applyAlignment="1">
      <alignment/>
    </xf>
    <xf numFmtId="0" fontId="0" fillId="2" borderId="0" xfId="0" applyFill="1" applyBorder="1" applyAlignment="1">
      <alignment/>
    </xf>
    <xf numFmtId="0" fontId="0" fillId="2" borderId="0" xfId="0" applyFont="1" applyFill="1" applyAlignment="1">
      <alignment/>
    </xf>
    <xf numFmtId="0" fontId="0" fillId="0" borderId="0" xfId="0" applyFont="1" applyAlignment="1">
      <alignment/>
    </xf>
    <xf numFmtId="0" fontId="0" fillId="17" borderId="0" xfId="0" applyFont="1" applyFill="1" applyAlignment="1">
      <alignment/>
    </xf>
    <xf numFmtId="0" fontId="40" fillId="3" borderId="0" xfId="0" applyFont="1" applyFill="1" applyAlignment="1">
      <alignment/>
    </xf>
    <xf numFmtId="0" fontId="40" fillId="2" borderId="0" xfId="0" applyNumberFormat="1" applyFont="1" applyFill="1" applyAlignment="1">
      <alignment wrapText="1"/>
    </xf>
    <xf numFmtId="3" fontId="40" fillId="0" borderId="0" xfId="0" applyNumberFormat="1" applyFont="1" applyFill="1" applyAlignment="1">
      <alignment wrapText="1"/>
    </xf>
    <xf numFmtId="0" fontId="42" fillId="2" borderId="0" xfId="0" applyFont="1" applyFill="1" applyAlignment="1">
      <alignment wrapText="1"/>
    </xf>
    <xf numFmtId="164" fontId="40" fillId="3" borderId="0" xfId="0" applyNumberFormat="1" applyFont="1" applyFill="1" applyAlignment="1">
      <alignment wrapText="1"/>
    </xf>
    <xf numFmtId="164" fontId="0" fillId="0" borderId="0" xfId="0" applyNumberFormat="1" applyFont="1" applyAlignment="1">
      <alignment wrapText="1"/>
    </xf>
    <xf numFmtId="164" fontId="0" fillId="0" borderId="10" xfId="0" applyNumberFormat="1" applyFont="1" applyBorder="1" applyAlignment="1">
      <alignment wrapText="1"/>
    </xf>
    <xf numFmtId="164" fontId="40" fillId="0" borderId="0" xfId="0" applyNumberFormat="1" applyFont="1" applyAlignment="1">
      <alignment wrapText="1"/>
    </xf>
    <xf numFmtId="164" fontId="0" fillId="2" borderId="0" xfId="0" applyNumberFormat="1" applyFill="1" applyAlignment="1">
      <alignment wrapText="1"/>
    </xf>
    <xf numFmtId="164" fontId="0" fillId="2" borderId="0" xfId="0" applyNumberFormat="1" applyFill="1" applyAlignment="1">
      <alignment/>
    </xf>
    <xf numFmtId="164" fontId="0" fillId="2" borderId="10" xfId="0" applyNumberFormat="1" applyFill="1" applyBorder="1" applyAlignment="1">
      <alignment/>
    </xf>
    <xf numFmtId="164" fontId="0" fillId="0" borderId="10" xfId="0" applyNumberFormat="1" applyBorder="1" applyAlignment="1">
      <alignment wrapText="1"/>
    </xf>
    <xf numFmtId="164" fontId="40" fillId="0" borderId="10" xfId="0" applyNumberFormat="1" applyFont="1" applyBorder="1" applyAlignment="1">
      <alignment wrapText="1"/>
    </xf>
    <xf numFmtId="164" fontId="40" fillId="3" borderId="10" xfId="0" applyNumberFormat="1" applyFont="1" applyFill="1" applyBorder="1" applyAlignment="1">
      <alignment wrapText="1"/>
    </xf>
    <xf numFmtId="164" fontId="0" fillId="0" borderId="16" xfId="0" applyNumberFormat="1" applyBorder="1" applyAlignment="1">
      <alignment wrapText="1"/>
    </xf>
    <xf numFmtId="164" fontId="0" fillId="0" borderId="0" xfId="0" applyNumberFormat="1" applyBorder="1" applyAlignment="1">
      <alignment wrapText="1"/>
    </xf>
    <xf numFmtId="164" fontId="40" fillId="0" borderId="16" xfId="0" applyNumberFormat="1" applyFont="1" applyBorder="1" applyAlignment="1">
      <alignment wrapText="1"/>
    </xf>
    <xf numFmtId="164" fontId="40" fillId="0" borderId="0" xfId="0" applyNumberFormat="1" applyFont="1" applyBorder="1" applyAlignment="1">
      <alignment wrapText="1"/>
    </xf>
    <xf numFmtId="164" fontId="0" fillId="2" borderId="16" xfId="0" applyNumberFormat="1" applyFill="1" applyBorder="1" applyAlignment="1">
      <alignment wrapText="1"/>
    </xf>
    <xf numFmtId="164" fontId="0" fillId="2" borderId="0" xfId="0" applyNumberFormat="1" applyFill="1" applyBorder="1" applyAlignment="1">
      <alignment wrapText="1"/>
    </xf>
    <xf numFmtId="164" fontId="0" fillId="2" borderId="10" xfId="0" applyNumberFormat="1" applyFill="1" applyBorder="1" applyAlignment="1">
      <alignment wrapText="1"/>
    </xf>
    <xf numFmtId="164" fontId="40" fillId="2" borderId="16" xfId="0" applyNumberFormat="1" applyFont="1" applyFill="1" applyBorder="1" applyAlignment="1">
      <alignment wrapText="1"/>
    </xf>
    <xf numFmtId="164" fontId="40" fillId="2" borderId="0" xfId="0" applyNumberFormat="1" applyFont="1" applyFill="1" applyBorder="1" applyAlignment="1">
      <alignment wrapText="1"/>
    </xf>
    <xf numFmtId="164" fontId="40" fillId="2" borderId="10" xfId="0" applyNumberFormat="1" applyFont="1" applyFill="1" applyBorder="1" applyAlignment="1">
      <alignment wrapText="1"/>
    </xf>
    <xf numFmtId="0" fontId="40" fillId="13" borderId="0" xfId="0" applyFont="1" applyFill="1" applyBorder="1" applyAlignment="1">
      <alignment horizontal="center" wrapText="1"/>
    </xf>
    <xf numFmtId="0" fontId="40" fillId="13" borderId="10" xfId="0" applyFont="1" applyFill="1" applyBorder="1" applyAlignment="1">
      <alignment horizontal="center" wrapText="1"/>
    </xf>
    <xf numFmtId="0" fontId="40" fillId="13" borderId="16" xfId="0" applyFont="1" applyFill="1" applyBorder="1" applyAlignment="1">
      <alignment horizontal="center" wrapText="1"/>
    </xf>
    <xf numFmtId="0" fontId="40" fillId="2" borderId="16" xfId="0" applyFont="1" applyFill="1" applyBorder="1" applyAlignment="1">
      <alignment horizontal="center" wrapText="1"/>
    </xf>
    <xf numFmtId="0" fontId="40" fillId="2" borderId="0" xfId="0" applyFont="1" applyFill="1" applyBorder="1" applyAlignment="1">
      <alignment horizontal="center" wrapText="1"/>
    </xf>
    <xf numFmtId="0" fontId="40" fillId="2" borderId="10" xfId="0" applyFont="1" applyFill="1" applyBorder="1" applyAlignment="1">
      <alignment horizontal="center" wrapText="1"/>
    </xf>
    <xf numFmtId="3" fontId="0" fillId="0" borderId="16" xfId="0" applyNumberFormat="1" applyBorder="1" applyAlignment="1">
      <alignment horizontal="center" wrapText="1"/>
    </xf>
    <xf numFmtId="3" fontId="0" fillId="0" borderId="0" xfId="0" applyNumberFormat="1" applyBorder="1" applyAlignment="1">
      <alignment horizontal="center" wrapText="1"/>
    </xf>
    <xf numFmtId="3" fontId="0" fillId="0" borderId="10" xfId="0" applyNumberFormat="1" applyBorder="1" applyAlignment="1">
      <alignment horizontal="center" wrapText="1"/>
    </xf>
    <xf numFmtId="0" fontId="40" fillId="13" borderId="18" xfId="0" applyFont="1" applyFill="1" applyBorder="1" applyAlignment="1">
      <alignment horizontal="center" wrapText="1"/>
    </xf>
    <xf numFmtId="0" fontId="40" fillId="13" borderId="14" xfId="0" applyFont="1" applyFill="1" applyBorder="1" applyAlignment="1">
      <alignment horizontal="center" wrapText="1"/>
    </xf>
    <xf numFmtId="0" fontId="40" fillId="13" borderId="15" xfId="0" applyFont="1" applyFill="1" applyBorder="1" applyAlignment="1">
      <alignment horizontal="center" wrapText="1"/>
    </xf>
    <xf numFmtId="0" fontId="40" fillId="2" borderId="18" xfId="0" applyFont="1" applyFill="1" applyBorder="1" applyAlignment="1">
      <alignment horizontal="center" wrapText="1"/>
    </xf>
    <xf numFmtId="0" fontId="40" fillId="2" borderId="14" xfId="0" applyFont="1" applyFill="1" applyBorder="1" applyAlignment="1">
      <alignment horizontal="center" wrapText="1"/>
    </xf>
    <xf numFmtId="0" fontId="40" fillId="2" borderId="15" xfId="0" applyFont="1" applyFill="1" applyBorder="1" applyAlignment="1">
      <alignment horizontal="center" wrapText="1"/>
    </xf>
    <xf numFmtId="0" fontId="0" fillId="0" borderId="16" xfId="0" applyBorder="1" applyAlignment="1">
      <alignment horizontal="right"/>
    </xf>
    <xf numFmtId="0" fontId="0" fillId="0" borderId="10" xfId="0" applyBorder="1" applyAlignment="1">
      <alignment horizontal="right"/>
    </xf>
    <xf numFmtId="3" fontId="0" fillId="0" borderId="16" xfId="0" applyNumberFormat="1" applyBorder="1" applyAlignment="1">
      <alignment horizontal="right" wrapText="1"/>
    </xf>
    <xf numFmtId="3" fontId="0" fillId="0" borderId="10" xfId="0" applyNumberFormat="1" applyBorder="1" applyAlignment="1">
      <alignment horizontal="right" wrapText="1"/>
    </xf>
    <xf numFmtId="0" fontId="40" fillId="2" borderId="16" xfId="0" applyFont="1" applyFill="1" applyBorder="1" applyAlignment="1">
      <alignment horizontal="center"/>
    </xf>
    <xf numFmtId="0" fontId="40" fillId="2" borderId="10" xfId="0" applyFont="1" applyFill="1" applyBorder="1" applyAlignment="1">
      <alignment horizontal="center"/>
    </xf>
    <xf numFmtId="3" fontId="40" fillId="0" borderId="16" xfId="0" applyNumberFormat="1" applyFont="1" applyBorder="1" applyAlignment="1">
      <alignment horizontal="right" wrapText="1"/>
    </xf>
    <xf numFmtId="3" fontId="40" fillId="0" borderId="10" xfId="0" applyNumberFormat="1" applyFont="1" applyBorder="1" applyAlignment="1">
      <alignment horizontal="right" wrapText="1"/>
    </xf>
    <xf numFmtId="0" fontId="40" fillId="2" borderId="18" xfId="0" applyFont="1" applyFill="1" applyBorder="1" applyAlignment="1">
      <alignment horizontal="right"/>
    </xf>
    <xf numFmtId="0" fontId="40" fillId="2" borderId="15" xfId="0" applyFont="1" applyFill="1" applyBorder="1" applyAlignment="1">
      <alignment horizontal="right"/>
    </xf>
    <xf numFmtId="0" fontId="40" fillId="2" borderId="16" xfId="0" applyFont="1" applyFill="1" applyBorder="1" applyAlignment="1">
      <alignment horizontal="right"/>
    </xf>
    <xf numFmtId="0" fontId="40" fillId="2" borderId="10" xfId="0" applyFont="1" applyFill="1" applyBorder="1" applyAlignment="1">
      <alignment horizontal="right"/>
    </xf>
    <xf numFmtId="6" fontId="0" fillId="0" borderId="16" xfId="0" applyNumberFormat="1" applyBorder="1" applyAlignment="1">
      <alignment horizontal="right" wrapText="1"/>
    </xf>
    <xf numFmtId="6" fontId="0" fillId="0" borderId="10" xfId="0" applyNumberFormat="1" applyBorder="1" applyAlignment="1">
      <alignment horizontal="right" wrapText="1"/>
    </xf>
    <xf numFmtId="6" fontId="0" fillId="0" borderId="16" xfId="0" applyNumberFormat="1" applyBorder="1" applyAlignment="1">
      <alignment horizontal="right"/>
    </xf>
    <xf numFmtId="6" fontId="0" fillId="0" borderId="10" xfId="0" applyNumberFormat="1" applyBorder="1" applyAlignment="1">
      <alignment horizontal="right"/>
    </xf>
    <xf numFmtId="164" fontId="40" fillId="0" borderId="0" xfId="0" applyNumberFormat="1" applyFont="1" applyBorder="1" applyAlignment="1">
      <alignment horizontal="right"/>
    </xf>
    <xf numFmtId="164" fontId="40" fillId="0" borderId="10" xfId="0" applyNumberFormat="1" applyFont="1" applyBorder="1" applyAlignment="1">
      <alignment horizontal="right"/>
    </xf>
    <xf numFmtId="0" fontId="0" fillId="0" borderId="16" xfId="0" applyBorder="1" applyAlignment="1">
      <alignment horizontal="center" wrapText="1"/>
    </xf>
    <xf numFmtId="0" fontId="0" fillId="0" borderId="10" xfId="0" applyBorder="1" applyAlignment="1">
      <alignment horizontal="center" wrapText="1"/>
    </xf>
    <xf numFmtId="0" fontId="0" fillId="2" borderId="16" xfId="0" applyFill="1" applyBorder="1" applyAlignment="1">
      <alignment horizontal="center"/>
    </xf>
    <xf numFmtId="0" fontId="0" fillId="2" borderId="10" xfId="0" applyFill="1" applyBorder="1" applyAlignment="1">
      <alignment horizontal="center"/>
    </xf>
    <xf numFmtId="164" fontId="40" fillId="0" borderId="16" xfId="0" applyNumberFormat="1" applyFont="1" applyBorder="1" applyAlignment="1">
      <alignment horizontal="right"/>
    </xf>
    <xf numFmtId="0" fontId="0" fillId="0" borderId="16" xfId="0"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6" fontId="40" fillId="3" borderId="16" xfId="0" applyNumberFormat="1" applyFont="1" applyFill="1" applyBorder="1" applyAlignment="1">
      <alignment horizontal="right" wrapText="1"/>
    </xf>
    <xf numFmtId="6" fontId="40" fillId="3" borderId="10" xfId="0" applyNumberFormat="1" applyFont="1" applyFill="1" applyBorder="1" applyAlignment="1">
      <alignment horizontal="right" wrapText="1"/>
    </xf>
    <xf numFmtId="0" fontId="43" fillId="13" borderId="0" xfId="0" applyFont="1" applyFill="1" applyAlignment="1">
      <alignment horizontal="center" wrapText="1"/>
    </xf>
    <xf numFmtId="0" fontId="40" fillId="13" borderId="0" xfId="0" applyFont="1" applyFill="1" applyAlignment="1">
      <alignment horizontal="center" wrapText="1"/>
    </xf>
    <xf numFmtId="0" fontId="40" fillId="0" borderId="0" xfId="0" applyFont="1" applyFill="1" applyBorder="1" applyAlignment="1">
      <alignment horizontal="center" wrapText="1"/>
    </xf>
    <xf numFmtId="164" fontId="40" fillId="0" borderId="0" xfId="0" applyNumberFormat="1" applyFont="1" applyAlignment="1">
      <alignment horizontal="center" wrapText="1"/>
    </xf>
    <xf numFmtId="164" fontId="0" fillId="0" borderId="0" xfId="0" applyNumberFormat="1" applyAlignment="1">
      <alignment horizontal="center" wrapText="1"/>
    </xf>
    <xf numFmtId="0" fontId="0" fillId="0" borderId="0" xfId="0" applyFill="1" applyBorder="1" applyAlignment="1">
      <alignment horizontal="center" wrapText="1"/>
    </xf>
    <xf numFmtId="167" fontId="0" fillId="0" borderId="0" xfId="0" applyNumberFormat="1" applyAlignment="1">
      <alignment horizontal="center" wrapText="1"/>
    </xf>
    <xf numFmtId="167" fontId="40" fillId="0" borderId="0" xfId="0" applyNumberFormat="1" applyFont="1" applyAlignment="1">
      <alignment horizontal="center" wrapText="1"/>
    </xf>
    <xf numFmtId="0" fontId="0" fillId="13" borderId="0" xfId="0" applyFill="1" applyAlignment="1">
      <alignment wrapText="1"/>
    </xf>
    <xf numFmtId="0" fontId="0" fillId="0" borderId="0" xfId="0" applyNumberFormat="1" applyAlignment="1">
      <alignment horizontal="center" wrapText="1"/>
    </xf>
    <xf numFmtId="0" fontId="0" fillId="13" borderId="0" xfId="0" applyFill="1" applyAlignment="1">
      <alignment horizontal="center" wrapText="1"/>
    </xf>
    <xf numFmtId="166" fontId="0" fillId="0" borderId="0" xfId="0" applyNumberFormat="1" applyAlignment="1">
      <alignment horizontal="center" wrapText="1"/>
    </xf>
    <xf numFmtId="166" fontId="40" fillId="0" borderId="0" xfId="0" applyNumberFormat="1" applyFont="1" applyAlignment="1">
      <alignment horizontal="center" wrapText="1"/>
    </xf>
    <xf numFmtId="0" fontId="0" fillId="7" borderId="0" xfId="0" applyFill="1" applyAlignment="1">
      <alignment horizontal="center" wrapText="1"/>
    </xf>
    <xf numFmtId="0" fontId="0" fillId="7" borderId="0" xfId="0" applyFill="1" applyAlignment="1">
      <alignment horizontal="center"/>
    </xf>
    <xf numFmtId="0" fontId="0" fillId="7" borderId="16" xfId="0" applyFill="1" applyBorder="1" applyAlignment="1">
      <alignment horizontal="center" wrapText="1"/>
    </xf>
    <xf numFmtId="0" fontId="0" fillId="7" borderId="16" xfId="0" applyFill="1" applyBorder="1" applyAlignment="1">
      <alignment horizontal="center"/>
    </xf>
    <xf numFmtId="166" fontId="0" fillId="0" borderId="0" xfId="0" applyNumberFormat="1" applyAlignment="1">
      <alignment horizontal="center"/>
    </xf>
    <xf numFmtId="166" fontId="40"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48</xdr:row>
      <xdr:rowOff>0</xdr:rowOff>
    </xdr:from>
    <xdr:ext cx="7629525" cy="2676525"/>
    <xdr:sp>
      <xdr:nvSpPr>
        <xdr:cNvPr id="1" name="TextBox 1"/>
        <xdr:cNvSpPr txBox="1">
          <a:spLocks noChangeArrowheads="1"/>
        </xdr:cNvSpPr>
      </xdr:nvSpPr>
      <xdr:spPr>
        <a:xfrm>
          <a:off x="1895475" y="15763875"/>
          <a:ext cx="7629525" cy="2676525"/>
        </a:xfrm>
        <a:prstGeom prst="rect">
          <a:avLst/>
        </a:prstGeom>
        <a:solidFill>
          <a:srgbClr val="F2F2F2"/>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It is not possible to aggregate costs and benefits for all rules in a specific year, as the timeframe for the cost-benefit analysis varies for each rule. Thus, we provide estimates for 2020, 2025, and 2030, as well as information on which rules are covered.
</a:t>
          </a:r>
          <a:r>
            <a:rPr lang="en-US" cap="none" sz="1100" b="0" i="0" u="none" baseline="0">
              <a:solidFill>
                <a:srgbClr val="000000"/>
              </a:solidFill>
              <a:latin typeface="Calibri"/>
              <a:ea typeface="Calibri"/>
              <a:cs typeface="Calibri"/>
            </a:rPr>
            <a:t>• All figures are drawn from official analyses conducted by the federal agencies promulgating these rules. Third party studies have corroborated these findings and, in some cases, have found that the net benefits are even greater than what the agencies projected. These studies are discussed below.
</a:t>
          </a:r>
          <a:r>
            <a:rPr lang="en-US" cap="none" sz="1100" b="0" i="0" u="none" baseline="0">
              <a:solidFill>
                <a:srgbClr val="000000"/>
              </a:solidFill>
              <a:latin typeface="Calibri"/>
              <a:ea typeface="Calibri"/>
              <a:cs typeface="Calibri"/>
            </a:rPr>
            <a:t>• All $ values have been updated to 2016$ for consistency across rules. The factor 1.145 was used for conversions from 2007$, 1.114 for 2009$, 1.101 for 2010$, 1.079 for 2011$, 1.059 for 2012$, and 1.042 for 2013$. The Gross Domestic Product: Implicit Price Deflator maintained by the Federal Reserve Bank of St. Louis was used to calculate these factors.
</a:t>
          </a:r>
          <a:r>
            <a:rPr lang="en-US" cap="none" sz="1100" b="0" i="0" u="none" baseline="0">
              <a:solidFill>
                <a:srgbClr val="000000"/>
              </a:solidFill>
              <a:latin typeface="Calibri"/>
              <a:ea typeface="Calibri"/>
              <a:cs typeface="Calibri"/>
            </a:rPr>
            <a:t>• Net benefits are those as calculated by EPA, and may diverge from the difference of the costs and benefits due to rounding. 
</a:t>
          </a:r>
          <a:r>
            <a:rPr lang="en-US" cap="none" sz="1100" b="0" i="0" u="none" baseline="0">
              <a:solidFill>
                <a:srgbClr val="000000"/>
              </a:solidFill>
              <a:latin typeface="Calibri"/>
              <a:ea typeface="Calibri"/>
              <a:cs typeface="Calibri"/>
            </a:rPr>
            <a:t>• These figures assume EPA’s upper-bound estimate for the Clean Power Plan’s net benefits under a mass-based compliance approach, applying a 3% discount rate to climate and air quality health co-benefits.
</a:t>
          </a:r>
          <a:r>
            <a:rPr lang="en-US" cap="none" sz="1100" b="0" i="0" u="none" baseline="0">
              <a:solidFill>
                <a:srgbClr val="000000"/>
              </a:solidFill>
              <a:latin typeface="Calibri"/>
              <a:ea typeface="Calibri"/>
              <a:cs typeface="Calibri"/>
            </a:rPr>
            <a:t>• They also assume EPA’s estimate for the net benefits of standards for heavy-duty vehicles, model years 2019-2028, under analysis Method B and in comparison to scenario 1a, in which fuel economy is not expected to improve without regulation.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xdr:colOff>
      <xdr:row>1</xdr:row>
      <xdr:rowOff>323850</xdr:rowOff>
    </xdr:from>
    <xdr:ext cx="4495800" cy="5972175"/>
    <xdr:sp>
      <xdr:nvSpPr>
        <xdr:cNvPr id="1" name="TextBox 1"/>
        <xdr:cNvSpPr txBox="1">
          <a:spLocks noChangeArrowheads="1"/>
        </xdr:cNvSpPr>
      </xdr:nvSpPr>
      <xdr:spPr>
        <a:xfrm>
          <a:off x="5153025" y="514350"/>
          <a:ext cx="4495800" cy="5972175"/>
        </a:xfrm>
        <a:prstGeom prst="rect">
          <a:avLst/>
        </a:prstGeom>
        <a:solidFill>
          <a:srgbClr val="F2F2F2"/>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figures reflect EPA’s upper-bound estimate for net benefits under a mass-based compliance approach, applying a 3% discount rate to climate and air quality health co-benefits,</a:t>
          </a:r>
          <a:r>
            <a:rPr lang="en-US" cap="none" sz="1100" b="0" i="0" u="none" baseline="0">
              <a:solidFill>
                <a:srgbClr val="000000"/>
              </a:solidFill>
              <a:latin typeface="Calibri"/>
              <a:ea typeface="Calibri"/>
              <a:cs typeface="Calibri"/>
            </a:rPr>
            <a:t> and a 5% discount rate to compliance costs.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Original estimates were in 2011$ and converted to 2016$ using the</a:t>
          </a:r>
          <a:r>
            <a:rPr lang="en-US" cap="none" sz="1100" b="0" i="0" u="none" baseline="0">
              <a:solidFill>
                <a:srgbClr val="000000"/>
              </a:solidFill>
              <a:latin typeface="Calibri"/>
              <a:ea typeface="Calibri"/>
              <a:cs typeface="Calibri"/>
            </a:rPr>
            <a:t> GDP Implicit Price Deflator maintained by the Federal Reserve Bank of St. Louis (available at https://fred.stlouisfed.org/series/GDPDEF). The factor used was 1.079.
</a:t>
          </a:r>
          <a:r>
            <a:rPr lang="en-US" cap="none" sz="1100" b="0" i="0" u="none" baseline="0">
              <a:solidFill>
                <a:srgbClr val="000000"/>
              </a:solidFill>
              <a:latin typeface="Calibri"/>
              <a:ea typeface="Calibri"/>
              <a:cs typeface="Calibri"/>
            </a:rPr>
            <a:t>• Metric tons of the gases affected (CO2, SO2, NOx) were converted to short tons for consistency across the rules.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number of metric tons of greenhouse gases (GHGs)</a:t>
          </a:r>
          <a:r>
            <a:rPr lang="en-US" cap="none" sz="1100" b="0" i="0" u="none" baseline="0">
              <a:solidFill>
                <a:srgbClr val="000000"/>
              </a:solidFill>
              <a:latin typeface="Calibri"/>
              <a:ea typeface="Calibri"/>
              <a:cs typeface="Calibri"/>
            </a:rPr>
            <a:t> reduced are calculated from known reductions in CO2, using a formula in which short tons of CO2 were converted to metric tons (factor = 0.907185). 
</a:t>
          </a:r>
          <a:r>
            <a:rPr lang="en-US" cap="none" sz="1100" b="0" i="0" u="none" baseline="0">
              <a:solidFill>
                <a:srgbClr val="000000"/>
              </a:solidFill>
              <a:latin typeface="Calibri"/>
              <a:ea typeface="Calibri"/>
              <a:cs typeface="Calibri"/>
            </a:rPr>
            <a:t>• "Total Benefits" and "Net Benefits" are calculated by</a:t>
          </a:r>
          <a:r>
            <a:rPr lang="en-US" cap="none" sz="1100" b="0" i="0" u="none" baseline="0">
              <a:solidFill>
                <a:srgbClr val="000000"/>
              </a:solidFill>
              <a:latin typeface="Calibri"/>
              <a:ea typeface="Calibri"/>
              <a:cs typeface="Calibri"/>
            </a:rPr>
            <a:t> adding and subtracting data provided by EPA. These figures </a:t>
          </a:r>
          <a:r>
            <a:rPr lang="en-US" cap="none" sz="1100" b="0" i="0" u="none" baseline="0">
              <a:solidFill>
                <a:srgbClr val="000000"/>
              </a:solidFill>
              <a:latin typeface="Calibri"/>
              <a:ea typeface="Calibri"/>
              <a:cs typeface="Calibri"/>
            </a:rPr>
            <a:t>may differ from "EPA Total Benefits" and "EPA Net Benefits" because the latter two</a:t>
          </a:r>
          <a:r>
            <a:rPr lang="en-US" cap="none" sz="1100" b="0" i="0" u="none" baseline="0">
              <a:solidFill>
                <a:srgbClr val="000000"/>
              </a:solidFill>
              <a:latin typeface="Calibri"/>
              <a:ea typeface="Calibri"/>
              <a:cs typeface="Calibri"/>
            </a:rPr>
            <a:t> are EPA's official estimates and may be affected by independent rounding.
</a:t>
          </a:r>
          <a:r>
            <a:rPr lang="en-US" cap="none" sz="1100" b="0" i="0" u="none" baseline="0">
              <a:solidFill>
                <a:srgbClr val="000000"/>
              </a:solidFill>
              <a:latin typeface="Calibri"/>
              <a:ea typeface="Calibri"/>
              <a:cs typeface="Calibri"/>
            </a:rPr>
            <a:t>• The figures for </a:t>
          </a:r>
          <a:r>
            <a:rPr lang="en-US" cap="none" sz="1100" b="0" i="0" u="none" baseline="0">
              <a:solidFill>
                <a:srgbClr val="000000"/>
              </a:solidFill>
              <a:latin typeface="Calibri"/>
              <a:ea typeface="Calibri"/>
              <a:cs typeface="Calibri"/>
            </a:rPr>
            <a:t>net jobs reflect an upper-bound estimate.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EPA. </a:t>
          </a:r>
          <a:r>
            <a:rPr lang="en-US" cap="none" sz="1000" b="0" i="1" u="none" baseline="0">
              <a:solidFill>
                <a:srgbClr val="000000"/>
              </a:solidFill>
              <a:latin typeface="Calibri"/>
              <a:ea typeface="Calibri"/>
              <a:cs typeface="Calibri"/>
            </a:rPr>
            <a:t>Regulatory Impact Analysis for the Clean Power Plan Final Rule</a:t>
          </a:r>
          <a:r>
            <a:rPr lang="en-US" cap="none" sz="1000" b="0" i="0" u="none" baseline="0">
              <a:solidFill>
                <a:srgbClr val="000000"/>
              </a:solidFill>
              <a:latin typeface="Calibri"/>
              <a:ea typeface="Calibri"/>
              <a:cs typeface="Calibri"/>
            </a:rPr>
            <a:t>, EPA-452/R-15-003 (2005), at </a:t>
          </a:r>
          <a:r>
            <a:rPr lang="en-US" cap="none" sz="1000" b="0" i="0" u="none" baseline="0">
              <a:solidFill>
                <a:srgbClr val="000000"/>
              </a:solidFill>
              <a:latin typeface="Calibri"/>
              <a:ea typeface="Calibri"/>
              <a:cs typeface="Calibri"/>
            </a:rPr>
            <a:t>ES-7.
</a:t>
          </a:r>
          <a:r>
            <a:rPr lang="en-US" cap="none" sz="1000" b="0" i="0" u="none" baseline="0">
              <a:solidFill>
                <a:srgbClr val="000000"/>
              </a:solidFill>
              <a:latin typeface="Calibri"/>
              <a:ea typeface="Calibri"/>
              <a:cs typeface="Calibri"/>
            </a:rPr>
            <a:t>[2]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ES-20; 4-27, 28.
</a:t>
          </a:r>
          <a:r>
            <a:rPr lang="en-US" cap="none" sz="1000" b="0" i="0" u="none" baseline="0">
              <a:solidFill>
                <a:srgbClr val="000000"/>
              </a:solidFill>
              <a:latin typeface="Calibri"/>
              <a:ea typeface="Calibri"/>
              <a:cs typeface="Calibri"/>
            </a:rPr>
            <a:t>[3]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a:t>
          </a:r>
          <a:r>
            <a:rPr lang="en-US" cap="none" sz="1000" b="0" i="0" u="none" baseline="0">
              <a:solidFill>
                <a:srgbClr val="000000"/>
              </a:solidFill>
              <a:latin typeface="Calibri"/>
              <a:ea typeface="Calibri"/>
              <a:cs typeface="Calibri"/>
            </a:rPr>
            <a:t>ES-23.
</a:t>
          </a:r>
          <a:r>
            <a:rPr lang="en-US" cap="none" sz="1000" b="0" i="0" u="none" baseline="0">
              <a:solidFill>
                <a:srgbClr val="000000"/>
              </a:solidFill>
              <a:latin typeface="Calibri"/>
              <a:ea typeface="Calibri"/>
              <a:cs typeface="Calibri"/>
            </a:rPr>
            <a:t>[4]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6-24, 31.
</a:t>
          </a:r>
          <a:r>
            <a:rPr lang="en-US" cap="none" sz="1000" b="0" i="0" u="none" baseline="0">
              <a:solidFill>
                <a:srgbClr val="000000"/>
              </a:solidFill>
              <a:latin typeface="Calibri"/>
              <a:ea typeface="Calibri"/>
              <a:cs typeface="Calibri"/>
            </a:rPr>
            <a:t>[5]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4-32 to 4-34.</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266700</xdr:colOff>
      <xdr:row>1</xdr:row>
      <xdr:rowOff>304800</xdr:rowOff>
    </xdr:from>
    <xdr:ext cx="4495800" cy="5010150"/>
    <xdr:sp>
      <xdr:nvSpPr>
        <xdr:cNvPr id="1" name="TextBox 1"/>
        <xdr:cNvSpPr txBox="1">
          <a:spLocks noChangeArrowheads="1"/>
        </xdr:cNvSpPr>
      </xdr:nvSpPr>
      <xdr:spPr>
        <a:xfrm>
          <a:off x="4933950" y="485775"/>
          <a:ext cx="4495800" cy="5010150"/>
        </a:xfrm>
        <a:prstGeom prst="rect">
          <a:avLst/>
        </a:prstGeom>
        <a:solidFill>
          <a:srgbClr val="F2F2F2"/>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figures reflect EPA’s estimate for net benefits</a:t>
          </a:r>
          <a:r>
            <a:rPr lang="en-US" cap="none" sz="1100" b="0" i="0" u="none" baseline="0">
              <a:solidFill>
                <a:srgbClr val="000000"/>
              </a:solidFill>
              <a:latin typeface="Calibri"/>
              <a:ea typeface="Calibri"/>
              <a:cs typeface="Calibri"/>
            </a:rPr>
            <a:t> under option 2 (which was chosen for promulgation), </a:t>
          </a:r>
          <a:r>
            <a:rPr lang="en-US" cap="none" sz="1100" b="0" i="0" u="none" baseline="0">
              <a:solidFill>
                <a:srgbClr val="000000"/>
              </a:solidFill>
              <a:latin typeface="Calibri"/>
              <a:ea typeface="Calibri"/>
              <a:cs typeface="Calibri"/>
            </a:rPr>
            <a:t>applying a 3% discount rate to climate benefits</a:t>
          </a:r>
          <a:r>
            <a:rPr lang="en-US" cap="none" sz="1100" b="0" i="0" u="none" baseline="0">
              <a:solidFill>
                <a:srgbClr val="000000"/>
              </a:solidFill>
              <a:latin typeface="Calibri"/>
              <a:ea typeface="Calibri"/>
              <a:cs typeface="Calibri"/>
            </a:rPr>
            <a:t> and a 7% discount rate to compliance costs (including estimated revenue from additional natural gas recovery). 
</a:t>
          </a:r>
          <a:r>
            <a:rPr lang="en-US" cap="none" sz="1100" b="0" i="0" u="none" baseline="0">
              <a:solidFill>
                <a:srgbClr val="000000"/>
              </a:solidFill>
              <a:latin typeface="Calibri"/>
              <a:ea typeface="Calibri"/>
              <a:cs typeface="Calibri"/>
            </a:rPr>
            <a:t>• The metric tons of GHGs reduced only take into account reductions</a:t>
          </a:r>
          <a:r>
            <a:rPr lang="en-US" cap="none" sz="1100" b="0" i="0" u="none" baseline="0">
              <a:solidFill>
                <a:srgbClr val="000000"/>
              </a:solidFill>
              <a:latin typeface="Calibri"/>
              <a:ea typeface="Calibri"/>
              <a:cs typeface="Calibri"/>
            </a:rPr>
            <a:t> in methane emissions.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Original estimates were in 2012$ and converted to 2016$ using the</a:t>
          </a:r>
          <a:r>
            <a:rPr lang="en-US" cap="none" sz="1100" b="0" i="0" u="none" baseline="0">
              <a:solidFill>
                <a:srgbClr val="000000"/>
              </a:solidFill>
              <a:latin typeface="Calibri"/>
              <a:ea typeface="Calibri"/>
              <a:cs typeface="Calibri"/>
            </a:rPr>
            <a:t> GDP Implicit Price Deflator maintained by the Federal Reserve Bank of St. Louis (available at https://fred.stlouisfed.org/series/GDPDEF). The factor used was 1.059.
</a:t>
          </a:r>
          <a:r>
            <a:rPr lang="en-US" cap="none" sz="1100" b="0" i="0" u="none" baseline="0">
              <a:solidFill>
                <a:srgbClr val="000000"/>
              </a:solidFill>
              <a:latin typeface="Calibri"/>
              <a:ea typeface="Calibri"/>
              <a:cs typeface="Calibri"/>
            </a:rPr>
            <a:t>• "Net Benefits" are calculated by</a:t>
          </a:r>
          <a:r>
            <a:rPr lang="en-US" cap="none" sz="1100" b="0" i="0" u="none" baseline="0">
              <a:solidFill>
                <a:srgbClr val="000000"/>
              </a:solidFill>
              <a:latin typeface="Calibri"/>
              <a:ea typeface="Calibri"/>
              <a:cs typeface="Calibri"/>
            </a:rPr>
            <a:t> adding and subtracting data provided by EPA. The difference </a:t>
          </a:r>
          <a:r>
            <a:rPr lang="en-US" cap="none" sz="1100" b="0" i="0" u="none" baseline="0">
              <a:solidFill>
                <a:srgbClr val="000000"/>
              </a:solidFill>
              <a:latin typeface="Calibri"/>
              <a:ea typeface="Calibri"/>
              <a:cs typeface="Calibri"/>
            </a:rPr>
            <a:t>may differ from "EPA Net Benefits" because the latter is </a:t>
          </a:r>
          <a:r>
            <a:rPr lang="en-US" cap="none" sz="1100" b="0" i="0" u="none" baseline="0">
              <a:solidFill>
                <a:srgbClr val="000000"/>
              </a:solidFill>
              <a:latin typeface="Calibri"/>
              <a:ea typeface="Calibri"/>
              <a:cs typeface="Calibri"/>
            </a:rPr>
            <a:t>EPA's official estimate and may be affected by independent rounding.
</a:t>
          </a:r>
          <a:r>
            <a:rPr lang="en-US" cap="none" sz="1100" b="0" i="0" u="none" baseline="0">
              <a:solidFill>
                <a:srgbClr val="000000"/>
              </a:solidFill>
              <a:latin typeface="Calibri"/>
              <a:ea typeface="Calibri"/>
              <a:cs typeface="Calibri"/>
            </a:rPr>
            <a:t>• Public</a:t>
          </a:r>
          <a:r>
            <a:rPr lang="en-US" cap="none" sz="1100" b="0" i="0" u="none" baseline="0">
              <a:solidFill>
                <a:srgbClr val="000000"/>
              </a:solidFill>
              <a:latin typeface="Calibri"/>
              <a:ea typeface="Calibri"/>
              <a:cs typeface="Calibri"/>
            </a:rPr>
            <a:t> health impacts were added across cause (e.g. particulate matter-related avoided premature mortalities and ozone-related avoided premature mortalities were summed).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EPA, </a:t>
          </a:r>
          <a:r>
            <a:rPr lang="en-US" cap="none" sz="1000" b="0" i="1" u="none" baseline="0">
              <a:solidFill>
                <a:srgbClr val="000000"/>
              </a:solidFill>
              <a:latin typeface="Calibri"/>
              <a:ea typeface="Calibri"/>
              <a:cs typeface="Calibri"/>
            </a:rPr>
            <a:t>Regulatory Impact Analysis of the Final Oil and Natural Gas Sector: Emission Standards for New, Reconstructed, and Modified Sources</a:t>
          </a:r>
          <a:r>
            <a:rPr lang="en-US" cap="none" sz="1000" b="0" i="0" u="none" baseline="0">
              <a:solidFill>
                <a:srgbClr val="000000"/>
              </a:solidFill>
              <a:latin typeface="Calibri"/>
              <a:ea typeface="Calibri"/>
              <a:cs typeface="Calibri"/>
            </a:rPr>
            <a:t>, EPA-452/R-16-002 (2016), at </a:t>
          </a:r>
          <a:r>
            <a:rPr lang="en-US" cap="none" sz="1000" b="0" i="0" u="none" baseline="0">
              <a:solidFill>
                <a:srgbClr val="000000"/>
              </a:solidFill>
              <a:latin typeface="Calibri"/>
              <a:ea typeface="Calibri"/>
              <a:cs typeface="Calibri"/>
            </a:rPr>
            <a:t>3-13.
</a:t>
          </a:r>
          <a:r>
            <a:rPr lang="en-US" cap="none" sz="1000" b="0" i="0" u="none" baseline="0">
              <a:solidFill>
                <a:srgbClr val="000000"/>
              </a:solidFill>
              <a:latin typeface="Calibri"/>
              <a:ea typeface="Calibri"/>
              <a:cs typeface="Calibri"/>
            </a:rPr>
            <a:t>[2]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4-38, 5-4.
</a:t>
          </a:r>
          <a:r>
            <a:rPr lang="en-US" cap="none" sz="1000" b="0" i="0" u="none" baseline="0">
              <a:solidFill>
                <a:srgbClr val="000000"/>
              </a:solidFill>
              <a:latin typeface="Calibri"/>
              <a:ea typeface="Calibri"/>
              <a:cs typeface="Calibri"/>
            </a:rPr>
            <a:t>[3]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a:t>
          </a:r>
          <a:r>
            <a:rPr lang="en-US" cap="none" sz="1000" b="0" i="0" u="none" baseline="0">
              <a:solidFill>
                <a:srgbClr val="000000"/>
              </a:solidFill>
              <a:latin typeface="Calibri"/>
              <a:ea typeface="Calibri"/>
              <a:cs typeface="Calibri"/>
            </a:rPr>
            <a:t>1-5.
</a:t>
          </a:r>
          <a:r>
            <a:rPr lang="en-US" cap="none" sz="1000" b="0" i="0" u="none" baseline="0">
              <a:solidFill>
                <a:srgbClr val="000000"/>
              </a:solidFill>
              <a:latin typeface="Calibri"/>
              <a:ea typeface="Calibri"/>
              <a:cs typeface="Calibri"/>
            </a:rPr>
            <a:t>[4]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a:t>
          </a:r>
          <a:r>
            <a:rPr lang="en-US" cap="none" sz="1000" b="0" i="0" u="none" baseline="0">
              <a:solidFill>
                <a:srgbClr val="000000"/>
              </a:solidFill>
              <a:latin typeface="Calibri"/>
              <a:ea typeface="Calibri"/>
              <a:cs typeface="Calibri"/>
            </a:rPr>
            <a:t>1-9.
</a:t>
          </a:r>
          <a:r>
            <a:rPr lang="en-US" cap="none" sz="1000" b="0" i="0" u="none" baseline="0">
              <a:solidFill>
                <a:srgbClr val="000000"/>
              </a:solidFill>
              <a:latin typeface="Calibri"/>
              <a:ea typeface="Calibri"/>
              <a:cs typeface="Calibri"/>
            </a:rPr>
            <a:t>[5]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a:t>
          </a:r>
          <a:r>
            <a:rPr lang="en-US" cap="none" sz="1000" b="0" i="0" u="none" baseline="0">
              <a:solidFill>
                <a:srgbClr val="000000"/>
              </a:solidFill>
              <a:latin typeface="Calibri"/>
              <a:ea typeface="Calibri"/>
              <a:cs typeface="Calibri"/>
            </a:rPr>
            <a:t>1-7, 6-37.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428625</xdr:colOff>
      <xdr:row>65</xdr:row>
      <xdr:rowOff>0</xdr:rowOff>
    </xdr:from>
    <xdr:ext cx="4495800" cy="4562475"/>
    <xdr:sp>
      <xdr:nvSpPr>
        <xdr:cNvPr id="1" name="TextBox 1"/>
        <xdr:cNvSpPr txBox="1">
          <a:spLocks noChangeArrowheads="1"/>
        </xdr:cNvSpPr>
      </xdr:nvSpPr>
      <xdr:spPr>
        <a:xfrm>
          <a:off x="428625" y="18164175"/>
          <a:ext cx="4495800" cy="4562475"/>
        </a:xfrm>
        <a:prstGeom prst="rect">
          <a:avLst/>
        </a:prstGeom>
        <a:solidFill>
          <a:srgbClr val="F2F2F2"/>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figures reflect EPA’s estimate for</a:t>
          </a:r>
          <a:r>
            <a:rPr lang="en-US" cap="none" sz="1100" b="0" i="0" u="none" baseline="0">
              <a:solidFill>
                <a:srgbClr val="000000"/>
              </a:solidFill>
              <a:latin typeface="Calibri"/>
              <a:ea typeface="Calibri"/>
              <a:cs typeface="Calibri"/>
            </a:rPr>
            <a:t> net benefits, </a:t>
          </a:r>
          <a:r>
            <a:rPr lang="en-US" cap="none" sz="1100" b="0" i="0" u="none" baseline="0">
              <a:solidFill>
                <a:srgbClr val="000000"/>
              </a:solidFill>
              <a:latin typeface="Calibri"/>
              <a:ea typeface="Calibri"/>
              <a:cs typeface="Calibri"/>
            </a:rPr>
            <a:t>applying a 3% discount rate to climate benefits. Compliance costs are</a:t>
          </a:r>
          <a:r>
            <a:rPr lang="en-US" cap="none" sz="1100" b="0" i="0" u="none" baseline="0">
              <a:solidFill>
                <a:srgbClr val="000000"/>
              </a:solidFill>
              <a:latin typeface="Calibri"/>
              <a:ea typeface="Calibri"/>
              <a:cs typeface="Calibri"/>
            </a:rPr>
            <a:t> not discounted.
</a:t>
          </a:r>
          <a:r>
            <a:rPr lang="en-US" cap="none" sz="1100" b="0" i="0" u="none" baseline="0">
              <a:solidFill>
                <a:srgbClr val="000000"/>
              </a:solidFill>
              <a:latin typeface="Calibri"/>
              <a:ea typeface="Calibri"/>
              <a:cs typeface="Calibri"/>
            </a:rPr>
            <a:t>• Metric tons of some gases affected (CO2, CH4, N2O,</a:t>
          </a:r>
          <a:r>
            <a:rPr lang="en-US" cap="none" sz="1100" b="0" i="0" u="none" baseline="0">
              <a:solidFill>
                <a:srgbClr val="000000"/>
              </a:solidFill>
              <a:latin typeface="Calibri"/>
              <a:ea typeface="Calibri"/>
              <a:cs typeface="Calibri"/>
            </a:rPr>
            <a:t> HFCs</a:t>
          </a:r>
          <a:r>
            <a:rPr lang="en-US" cap="none" sz="1100" b="0" i="0" u="none" baseline="0">
              <a:solidFill>
                <a:srgbClr val="000000"/>
              </a:solidFill>
              <a:latin typeface="Calibri"/>
              <a:ea typeface="Calibri"/>
              <a:cs typeface="Calibri"/>
            </a:rPr>
            <a:t>) were converted to short tons for consistency across the rules. 
</a:t>
          </a:r>
          <a:r>
            <a:rPr lang="en-US" cap="none" sz="1100" b="0" i="0" u="none" baseline="0">
              <a:solidFill>
                <a:srgbClr val="000000"/>
              </a:solidFill>
              <a:latin typeface="Calibri"/>
              <a:ea typeface="Calibri"/>
              <a:cs typeface="Calibri"/>
            </a:rPr>
            <a:t>• Original estimates were in 2007$ and converted to 2016$ using the</a:t>
          </a:r>
          <a:r>
            <a:rPr lang="en-US" cap="none" sz="1100" b="0" i="0" u="none" baseline="0">
              <a:solidFill>
                <a:srgbClr val="000000"/>
              </a:solidFill>
              <a:latin typeface="Calibri"/>
              <a:ea typeface="Calibri"/>
              <a:cs typeface="Calibri"/>
            </a:rPr>
            <a:t> GDP Implicit Price Deflator maintained by the Federal Reserve Bank of St. Louis (available at https://fred.stlouisfed.org/series/GDPDEF). The factor used was 1.114.
</a:t>
          </a:r>
          <a:r>
            <a:rPr lang="en-US" cap="none" sz="1100" b="0" i="0" u="none" baseline="0">
              <a:solidFill>
                <a:srgbClr val="000000"/>
              </a:solidFill>
              <a:latin typeface="Calibri"/>
              <a:ea typeface="Calibri"/>
              <a:cs typeface="Calibri"/>
            </a:rPr>
            <a:t>• Fuel savings are calculated using pre-tax fuel prices.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"Net Benefits" are calculated by</a:t>
          </a:r>
          <a:r>
            <a:rPr lang="en-US" cap="none" sz="1100" b="0" i="0" u="none" baseline="0">
              <a:solidFill>
                <a:srgbClr val="000000"/>
              </a:solidFill>
              <a:latin typeface="Calibri"/>
              <a:ea typeface="Calibri"/>
              <a:cs typeface="Calibri"/>
            </a:rPr>
            <a:t> adding and subtracting data provided by EPA. The difference </a:t>
          </a:r>
          <a:r>
            <a:rPr lang="en-US" cap="none" sz="1100" b="0" i="0" u="none" baseline="0">
              <a:solidFill>
                <a:srgbClr val="000000"/>
              </a:solidFill>
              <a:latin typeface="Calibri"/>
              <a:ea typeface="Calibri"/>
              <a:cs typeface="Calibri"/>
            </a:rPr>
            <a:t>may differ from "EPA Net Benefits" because the latter is </a:t>
          </a:r>
          <a:r>
            <a:rPr lang="en-US" cap="none" sz="1100" b="0" i="0" u="none" baseline="0">
              <a:solidFill>
                <a:srgbClr val="000000"/>
              </a:solidFill>
              <a:latin typeface="Calibri"/>
              <a:ea typeface="Calibri"/>
              <a:cs typeface="Calibri"/>
            </a:rPr>
            <a:t>EPA's official estimate and may be affected by independent rounding.
</a:t>
          </a:r>
          <a:r>
            <a:rPr lang="en-US" cap="none" sz="1100" b="0" i="0" u="none" baseline="0">
              <a:solidFill>
                <a:srgbClr val="000000"/>
              </a:solidFill>
              <a:latin typeface="Calibri"/>
              <a:ea typeface="Calibri"/>
              <a:cs typeface="Calibri"/>
            </a:rPr>
            <a:t>• The Net Present Value (NPV) is</a:t>
          </a:r>
          <a:r>
            <a:rPr lang="en-US" cap="none" sz="1100" b="0" i="0" u="none" baseline="0">
              <a:solidFill>
                <a:srgbClr val="000000"/>
              </a:solidFill>
              <a:latin typeface="Calibri"/>
              <a:ea typeface="Calibri"/>
              <a:cs typeface="Calibri"/>
            </a:rPr>
            <a:t> discounted at 3% back to 2012.
</a:t>
          </a:r>
          <a:r>
            <a:rPr lang="en-US" cap="none" sz="1100" b="0" i="0" u="none" baseline="0">
              <a:solidFill>
                <a:srgbClr val="000000"/>
              </a:solidFill>
              <a:latin typeface="Calibri"/>
              <a:ea typeface="Calibri"/>
              <a:cs typeface="Calibri"/>
            </a:rPr>
            <a:t>• The figures for </a:t>
          </a:r>
          <a:r>
            <a:rPr lang="en-US" cap="none" sz="1100" b="0" i="0" u="none" baseline="0">
              <a:solidFill>
                <a:srgbClr val="000000"/>
              </a:solidFill>
              <a:latin typeface="Calibri"/>
              <a:ea typeface="Calibri"/>
              <a:cs typeface="Calibri"/>
            </a:rPr>
            <a:t>net jobs reflect an upper-bound estimate. 
</a:t>
          </a:r>
          <a:r>
            <a:rPr lang="en-US" cap="none" sz="1100" b="0" i="0" u="none" baseline="0">
              <a:solidFill>
                <a:srgbClr val="000000"/>
              </a:solidFill>
              <a:latin typeface="Calibri"/>
              <a:ea typeface="Calibri"/>
              <a:cs typeface="Calibri"/>
            </a:rPr>
            <a:t>• Public</a:t>
          </a:r>
          <a:r>
            <a:rPr lang="en-US" cap="none" sz="1100" b="0" i="0" u="none" baseline="0">
              <a:solidFill>
                <a:srgbClr val="000000"/>
              </a:solidFill>
              <a:latin typeface="Calibri"/>
              <a:ea typeface="Calibri"/>
              <a:cs typeface="Calibri"/>
            </a:rPr>
            <a:t> health impacts were added across cause (e.g. particulate matter-related avoided premature mortalities and ozone-related avoided premature mortalities were summed).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EPA, </a:t>
          </a:r>
          <a:r>
            <a:rPr lang="en-US" cap="none" sz="1000" b="0" i="1" u="none" baseline="0">
              <a:solidFill>
                <a:srgbClr val="000000"/>
              </a:solidFill>
              <a:latin typeface="Calibri"/>
              <a:ea typeface="Calibri"/>
              <a:cs typeface="Calibri"/>
            </a:rPr>
            <a:t>Regulatory Impact Analysis: Final Rulemaking to Establish Light-Duty Vehicle Greenhouse Gas Emission Standards and Corporate Average Fuel Economy Standards</a:t>
          </a:r>
          <a:r>
            <a:rPr lang="en-US" cap="none" sz="1000" b="0" i="0" u="none" baseline="0">
              <a:solidFill>
                <a:srgbClr val="000000"/>
              </a:solidFill>
              <a:latin typeface="Calibri"/>
              <a:ea typeface="Calibri"/>
              <a:cs typeface="Calibri"/>
            </a:rPr>
            <a:t>, EPA-420-R-10-009 (2010), at </a:t>
          </a:r>
          <a:r>
            <a:rPr lang="en-US" cap="none" sz="1000" b="0" i="0" u="none" baseline="0">
              <a:solidFill>
                <a:srgbClr val="000000"/>
              </a:solidFill>
              <a:latin typeface="Calibri"/>
              <a:ea typeface="Calibri"/>
              <a:cs typeface="Calibri"/>
            </a:rPr>
            <a:t>5-31,</a:t>
          </a:r>
          <a:r>
            <a:rPr lang="en-US" cap="none" sz="1000" b="0" i="0" u="none" baseline="0">
              <a:solidFill>
                <a:srgbClr val="000000"/>
              </a:solidFill>
              <a:latin typeface="Calibri"/>
              <a:ea typeface="Calibri"/>
              <a:cs typeface="Calibri"/>
            </a:rPr>
            <a:t> 5-36. 
</a:t>
          </a:r>
          <a:r>
            <a:rPr lang="en-US" cap="none" sz="1000" b="0" i="0" u="none" baseline="0">
              <a:solidFill>
                <a:srgbClr val="000000"/>
              </a:solidFill>
              <a:latin typeface="Calibri"/>
              <a:ea typeface="Calibri"/>
              <a:cs typeface="Calibri"/>
            </a:rPr>
            <a:t>[2]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8-23, 24.
</a:t>
          </a:r>
          <a:r>
            <a:rPr lang="en-US" cap="none" sz="1000" b="0" i="0" u="none" baseline="0">
              <a:solidFill>
                <a:srgbClr val="000000"/>
              </a:solidFill>
              <a:latin typeface="Calibri"/>
              <a:ea typeface="Calibri"/>
              <a:cs typeface="Calibri"/>
            </a:rPr>
            <a:t>[3]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8-25.
</a:t>
          </a:r>
          <a:r>
            <a:rPr lang="en-US" cap="none" sz="1000" b="0"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7-93, 94.</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ES-2.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7</xdr:col>
      <xdr:colOff>333375</xdr:colOff>
      <xdr:row>65</xdr:row>
      <xdr:rowOff>9525</xdr:rowOff>
    </xdr:from>
    <xdr:ext cx="4495800" cy="4686300"/>
    <xdr:sp>
      <xdr:nvSpPr>
        <xdr:cNvPr id="2" name="TextBox 5"/>
        <xdr:cNvSpPr txBox="1">
          <a:spLocks noChangeArrowheads="1"/>
        </xdr:cNvSpPr>
      </xdr:nvSpPr>
      <xdr:spPr>
        <a:xfrm>
          <a:off x="6677025" y="18173700"/>
          <a:ext cx="4495800" cy="4686300"/>
        </a:xfrm>
        <a:prstGeom prst="rect">
          <a:avLst/>
        </a:prstGeom>
        <a:solidFill>
          <a:srgbClr val="F2F2F2"/>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figures reflect EPA’s estimate for</a:t>
          </a:r>
          <a:r>
            <a:rPr lang="en-US" cap="none" sz="1100" b="0" i="0" u="none" baseline="0">
              <a:solidFill>
                <a:srgbClr val="000000"/>
              </a:solidFill>
              <a:latin typeface="Calibri"/>
              <a:ea typeface="Calibri"/>
              <a:cs typeface="Calibri"/>
            </a:rPr>
            <a:t> net benefits, </a:t>
          </a:r>
          <a:r>
            <a:rPr lang="en-US" cap="none" sz="1100" b="0" i="0" u="none" baseline="0">
              <a:solidFill>
                <a:srgbClr val="000000"/>
              </a:solidFill>
              <a:latin typeface="Calibri"/>
              <a:ea typeface="Calibri"/>
              <a:cs typeface="Calibri"/>
            </a:rPr>
            <a:t>applying a 3% discount rate to climate benefits. Compliance costs are</a:t>
          </a:r>
          <a:r>
            <a:rPr lang="en-US" cap="none" sz="1100" b="0" i="0" u="none" baseline="0">
              <a:solidFill>
                <a:srgbClr val="000000"/>
              </a:solidFill>
              <a:latin typeface="Calibri"/>
              <a:ea typeface="Calibri"/>
              <a:cs typeface="Calibri"/>
            </a:rPr>
            <a:t> not discounted.
</a:t>
          </a:r>
          <a:r>
            <a:rPr lang="en-US" cap="none" sz="1100" b="0" i="0" u="none" baseline="0">
              <a:solidFill>
                <a:srgbClr val="000000"/>
              </a:solidFill>
              <a:latin typeface="Calibri"/>
              <a:ea typeface="Calibri"/>
              <a:cs typeface="Calibri"/>
            </a:rPr>
            <a:t>• Metric tons CO2e of some gases affected (CO2, CH4, N2O,</a:t>
          </a:r>
          <a:r>
            <a:rPr lang="en-US" cap="none" sz="1100" b="0" i="0" u="none" baseline="0">
              <a:solidFill>
                <a:srgbClr val="000000"/>
              </a:solidFill>
              <a:latin typeface="Calibri"/>
              <a:ea typeface="Calibri"/>
              <a:cs typeface="Calibri"/>
            </a:rPr>
            <a:t> HFCs</a:t>
          </a:r>
          <a:r>
            <a:rPr lang="en-US" cap="none" sz="1100" b="0" i="0" u="none" baseline="0">
              <a:solidFill>
                <a:srgbClr val="000000"/>
              </a:solidFill>
              <a:latin typeface="Calibri"/>
              <a:ea typeface="Calibri"/>
              <a:cs typeface="Calibri"/>
            </a:rPr>
            <a:t>) were converted to short tons of the gas for consistency across the rules. 
</a:t>
          </a:r>
          <a:r>
            <a:rPr lang="en-US" cap="none" sz="1100" b="0" i="0" u="none" baseline="0">
              <a:solidFill>
                <a:srgbClr val="000000"/>
              </a:solidFill>
              <a:latin typeface="Calibri"/>
              <a:ea typeface="Calibri"/>
              <a:cs typeface="Calibri"/>
            </a:rPr>
            <a:t>• Original estimates were in 2010$ and converted to 2016$ using the</a:t>
          </a:r>
          <a:r>
            <a:rPr lang="en-US" cap="none" sz="1100" b="0" i="0" u="none" baseline="0">
              <a:solidFill>
                <a:srgbClr val="000000"/>
              </a:solidFill>
              <a:latin typeface="Calibri"/>
              <a:ea typeface="Calibri"/>
              <a:cs typeface="Calibri"/>
            </a:rPr>
            <a:t> GDP Implicit Price Deflator maintained by the Federal Reserve Bank of St. Louis (available at https://fred.stlouisfed.org/series/GDPDEF). The factor used was 1.101.
</a:t>
          </a:r>
          <a:r>
            <a:rPr lang="en-US" cap="none" sz="1100" b="0" i="0" u="none" baseline="0">
              <a:solidFill>
                <a:srgbClr val="000000"/>
              </a:solidFill>
              <a:latin typeface="Calibri"/>
              <a:ea typeface="Calibri"/>
              <a:cs typeface="Calibri"/>
            </a:rPr>
            <a:t>• Fuel savings are calculated using pre-tax fuel prices.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"Net Benefits" are calculated by</a:t>
          </a:r>
          <a:r>
            <a:rPr lang="en-US" cap="none" sz="1100" b="0" i="0" u="none" baseline="0">
              <a:solidFill>
                <a:srgbClr val="000000"/>
              </a:solidFill>
              <a:latin typeface="Calibri"/>
              <a:ea typeface="Calibri"/>
              <a:cs typeface="Calibri"/>
            </a:rPr>
            <a:t> adding and subtracting data provided by EPA. The difference </a:t>
          </a:r>
          <a:r>
            <a:rPr lang="en-US" cap="none" sz="1100" b="0" i="0" u="none" baseline="0">
              <a:solidFill>
                <a:srgbClr val="000000"/>
              </a:solidFill>
              <a:latin typeface="Calibri"/>
              <a:ea typeface="Calibri"/>
              <a:cs typeface="Calibri"/>
            </a:rPr>
            <a:t>may differ from "EPA Net Benefits" because the latter is </a:t>
          </a:r>
          <a:r>
            <a:rPr lang="en-US" cap="none" sz="1100" b="0" i="0" u="none" baseline="0">
              <a:solidFill>
                <a:srgbClr val="000000"/>
              </a:solidFill>
              <a:latin typeface="Calibri"/>
              <a:ea typeface="Calibri"/>
              <a:cs typeface="Calibri"/>
            </a:rPr>
            <a:t>EPA's official estimate and may be affected by independent rounding.
</a:t>
          </a:r>
          <a:r>
            <a:rPr lang="en-US" cap="none" sz="1100" b="0" i="0" u="none" baseline="0">
              <a:solidFill>
                <a:srgbClr val="000000"/>
              </a:solidFill>
              <a:latin typeface="Calibri"/>
              <a:ea typeface="Calibri"/>
              <a:cs typeface="Calibri"/>
            </a:rPr>
            <a:t>• The Net Present Value (NPV) is</a:t>
          </a:r>
          <a:r>
            <a:rPr lang="en-US" cap="none" sz="1100" b="0" i="0" u="none" baseline="0">
              <a:solidFill>
                <a:srgbClr val="000000"/>
              </a:solidFill>
              <a:latin typeface="Calibri"/>
              <a:ea typeface="Calibri"/>
              <a:cs typeface="Calibri"/>
            </a:rPr>
            <a:t> discounted at 3% back to 2012.
</a:t>
          </a:r>
          <a:r>
            <a:rPr lang="en-US" cap="none" sz="1100" b="0" i="0" u="none" baseline="0">
              <a:solidFill>
                <a:srgbClr val="000000"/>
              </a:solidFill>
              <a:latin typeface="Calibri"/>
              <a:ea typeface="Calibri"/>
              <a:cs typeface="Calibri"/>
            </a:rPr>
            <a:t>• The figures for </a:t>
          </a:r>
          <a:r>
            <a:rPr lang="en-US" cap="none" sz="1100" b="0" i="0" u="none" baseline="0">
              <a:solidFill>
                <a:srgbClr val="000000"/>
              </a:solidFill>
              <a:latin typeface="Calibri"/>
              <a:ea typeface="Calibri"/>
              <a:cs typeface="Calibri"/>
            </a:rPr>
            <a:t>net jobs reflect an upper-bound estimate. 
</a:t>
          </a:r>
          <a:r>
            <a:rPr lang="en-US" cap="none" sz="1100" b="0" i="0" u="none" baseline="0">
              <a:solidFill>
                <a:srgbClr val="000000"/>
              </a:solidFill>
              <a:latin typeface="Calibri"/>
              <a:ea typeface="Calibri"/>
              <a:cs typeface="Calibri"/>
            </a:rPr>
            <a:t>• Public</a:t>
          </a:r>
          <a:r>
            <a:rPr lang="en-US" cap="none" sz="1100" b="0" i="0" u="none" baseline="0">
              <a:solidFill>
                <a:srgbClr val="000000"/>
              </a:solidFill>
              <a:latin typeface="Calibri"/>
              <a:ea typeface="Calibri"/>
              <a:cs typeface="Calibri"/>
            </a:rPr>
            <a:t> health impacts were added across cause (e.g. particulate matter-related avoided premature mortalities and ozone-related avoided premature mortalities were summed).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EPA, </a:t>
          </a:r>
          <a:r>
            <a:rPr lang="en-US" cap="none" sz="1000" b="0" i="1" u="none" baseline="0">
              <a:solidFill>
                <a:srgbClr val="000000"/>
              </a:solidFill>
              <a:latin typeface="Calibri"/>
              <a:ea typeface="Calibri"/>
              <a:cs typeface="Calibri"/>
            </a:rPr>
            <a:t>Regulatory Impact Analysis: Final Rulemaking for 2017-2025 Light-Duty Vehicle Greenhouse Gas Emission Standards and Corporate Average Fuel Economy Standards</a:t>
          </a:r>
          <a:r>
            <a:rPr lang="en-US" cap="none" sz="1000" b="0" i="0" u="none" baseline="0">
              <a:solidFill>
                <a:srgbClr val="000000"/>
              </a:solidFill>
              <a:latin typeface="Calibri"/>
              <a:ea typeface="Calibri"/>
              <a:cs typeface="Calibri"/>
            </a:rPr>
            <a:t>, EPA-420-R-12-016 (2012), at </a:t>
          </a:r>
          <a:r>
            <a:rPr lang="en-US" cap="none" sz="1000" b="0" i="0" u="none" baseline="0">
              <a:solidFill>
                <a:srgbClr val="000000"/>
              </a:solidFill>
              <a:latin typeface="Calibri"/>
              <a:ea typeface="Calibri"/>
              <a:cs typeface="Calibri"/>
            </a:rPr>
            <a:t>4-134</a:t>
          </a:r>
          <a:r>
            <a:rPr lang="en-US" cap="none" sz="1000" b="0" i="0" u="none" baseline="0">
              <a:solidFill>
                <a:srgbClr val="000000"/>
              </a:solidFill>
              <a:latin typeface="Calibri"/>
              <a:ea typeface="Calibri"/>
              <a:cs typeface="Calibri"/>
            </a:rPr>
            <a:t> to 138. 
</a:t>
          </a:r>
          <a:r>
            <a:rPr lang="en-US" cap="none" sz="1000" b="0" i="0" u="none" baseline="0">
              <a:solidFill>
                <a:srgbClr val="000000"/>
              </a:solidFill>
              <a:latin typeface="Calibri"/>
              <a:ea typeface="Calibri"/>
              <a:cs typeface="Calibri"/>
            </a:rPr>
            <a:t>[2]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7-25, 26.
</a:t>
          </a:r>
          <a:r>
            <a:rPr lang="en-US" cap="none" sz="1000" b="0" i="0" u="none" baseline="0">
              <a:solidFill>
                <a:srgbClr val="000000"/>
              </a:solidFill>
              <a:latin typeface="Calibri"/>
              <a:ea typeface="Calibri"/>
              <a:cs typeface="Calibri"/>
            </a:rPr>
            <a:t>[3]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 </a:t>
          </a:r>
          <a:r>
            <a:rPr lang="en-US" cap="none" sz="1000" b="0" i="0" u="none" baseline="0">
              <a:solidFill>
                <a:srgbClr val="000000"/>
              </a:solidFill>
              <a:latin typeface="Calibri"/>
              <a:ea typeface="Calibri"/>
              <a:cs typeface="Calibri"/>
            </a:rPr>
            <a:t>7-27, 28.
</a:t>
          </a:r>
          <a:r>
            <a:rPr lang="en-US" cap="none" sz="1000" b="0" i="0" u="none" baseline="0">
              <a:solidFill>
                <a:srgbClr val="000000"/>
              </a:solidFill>
              <a:latin typeface="Calibri"/>
              <a:ea typeface="Calibri"/>
              <a:cs typeface="Calibri"/>
            </a:rPr>
            <a:t>[4]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 </a:t>
          </a:r>
          <a:r>
            <a:rPr lang="en-US" cap="none" sz="1000" b="0" i="0" u="none" baseline="0">
              <a:solidFill>
                <a:srgbClr val="000000"/>
              </a:solidFill>
              <a:latin typeface="Calibri"/>
              <a:ea typeface="Calibri"/>
              <a:cs typeface="Calibri"/>
            </a:rPr>
            <a:t>8-28.
</a:t>
          </a:r>
          <a:r>
            <a:rPr lang="en-US" cap="none" sz="1000" b="0" i="0" u="none" baseline="0">
              <a:solidFill>
                <a:srgbClr val="000000"/>
              </a:solidFill>
              <a:latin typeface="Calibri"/>
              <a:ea typeface="Calibri"/>
              <a:cs typeface="Calibri"/>
            </a:rPr>
            <a:t>[5]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 </a:t>
          </a:r>
          <a:r>
            <a:rPr lang="en-US" cap="none" sz="1000" b="0" i="0" u="none" baseline="0">
              <a:solidFill>
                <a:srgbClr val="000000"/>
              </a:solidFill>
              <a:latin typeface="Calibri"/>
              <a:ea typeface="Calibri"/>
              <a:cs typeface="Calibri"/>
            </a:rPr>
            <a:t>6-80, 81.</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[6]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 </a:t>
          </a:r>
          <a:r>
            <a:rPr lang="en-US" cap="none" sz="1000" b="0" i="0" u="none" baseline="0">
              <a:solidFill>
                <a:srgbClr val="000000"/>
              </a:solidFill>
              <a:latin typeface="Calibri"/>
              <a:ea typeface="Calibri"/>
              <a:cs typeface="Calibri"/>
            </a:rPr>
            <a:t>ii.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66</xdr:row>
      <xdr:rowOff>171450</xdr:rowOff>
    </xdr:from>
    <xdr:ext cx="4495800" cy="4724400"/>
    <xdr:sp>
      <xdr:nvSpPr>
        <xdr:cNvPr id="1" name="TextBox 1"/>
        <xdr:cNvSpPr txBox="1">
          <a:spLocks noChangeArrowheads="1"/>
        </xdr:cNvSpPr>
      </xdr:nvSpPr>
      <xdr:spPr>
        <a:xfrm>
          <a:off x="390525" y="19783425"/>
          <a:ext cx="4495800" cy="4724400"/>
        </a:xfrm>
        <a:prstGeom prst="rect">
          <a:avLst/>
        </a:prstGeom>
        <a:solidFill>
          <a:srgbClr val="F2F2F2"/>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figures reflect EPA’s estimate for</a:t>
          </a:r>
          <a:r>
            <a:rPr lang="en-US" cap="none" sz="1100" b="0" i="0" u="none" baseline="0">
              <a:solidFill>
                <a:srgbClr val="000000"/>
              </a:solidFill>
              <a:latin typeface="Calibri"/>
              <a:ea typeface="Calibri"/>
              <a:cs typeface="Calibri"/>
            </a:rPr>
            <a:t> net benefits, </a:t>
          </a:r>
          <a:r>
            <a:rPr lang="en-US" cap="none" sz="1100" b="0" i="0" u="none" baseline="0">
              <a:solidFill>
                <a:srgbClr val="000000"/>
              </a:solidFill>
              <a:latin typeface="Calibri"/>
              <a:ea typeface="Calibri"/>
              <a:cs typeface="Calibri"/>
            </a:rPr>
            <a:t>applying a 3% discount rate to climate benefits. Compliance costs are</a:t>
          </a:r>
          <a:r>
            <a:rPr lang="en-US" cap="none" sz="1100" b="0" i="0" u="none" baseline="0">
              <a:solidFill>
                <a:srgbClr val="000000"/>
              </a:solidFill>
              <a:latin typeface="Calibri"/>
              <a:ea typeface="Calibri"/>
              <a:cs typeface="Calibri"/>
            </a:rPr>
            <a:t> not discounted.
</a:t>
          </a:r>
          <a:r>
            <a:rPr lang="en-US" cap="none" sz="1100" b="0" i="0" u="none" baseline="0">
              <a:solidFill>
                <a:srgbClr val="000000"/>
              </a:solidFill>
              <a:latin typeface="Calibri"/>
              <a:ea typeface="Calibri"/>
              <a:cs typeface="Calibri"/>
            </a:rPr>
            <a:t>• Metric tons CO2e of some gases affected (CO2, CH4, N2O,</a:t>
          </a:r>
          <a:r>
            <a:rPr lang="en-US" cap="none" sz="1100" b="0" i="0" u="none" baseline="0">
              <a:solidFill>
                <a:srgbClr val="000000"/>
              </a:solidFill>
              <a:latin typeface="Calibri"/>
              <a:ea typeface="Calibri"/>
              <a:cs typeface="Calibri"/>
            </a:rPr>
            <a:t> HFCs</a:t>
          </a:r>
          <a:r>
            <a:rPr lang="en-US" cap="none" sz="1100" b="0" i="0" u="none" baseline="0">
              <a:solidFill>
                <a:srgbClr val="000000"/>
              </a:solidFill>
              <a:latin typeface="Calibri"/>
              <a:ea typeface="Calibri"/>
              <a:cs typeface="Calibri"/>
            </a:rPr>
            <a:t>) were converted to short tons of the gas for consistency across the rules. 
</a:t>
          </a:r>
          <a:r>
            <a:rPr lang="en-US" cap="none" sz="1100" b="0" i="0" u="none" baseline="0">
              <a:solidFill>
                <a:srgbClr val="000000"/>
              </a:solidFill>
              <a:latin typeface="Calibri"/>
              <a:ea typeface="Calibri"/>
              <a:cs typeface="Calibri"/>
            </a:rPr>
            <a:t>• Original estimates were in 2009$ and converted to 2016$ using the</a:t>
          </a:r>
          <a:r>
            <a:rPr lang="en-US" cap="none" sz="1100" b="0" i="0" u="none" baseline="0">
              <a:solidFill>
                <a:srgbClr val="000000"/>
              </a:solidFill>
              <a:latin typeface="Calibri"/>
              <a:ea typeface="Calibri"/>
              <a:cs typeface="Calibri"/>
            </a:rPr>
            <a:t> GDP Implicit Price Deflator maintained by the Federal Reserve Bank of St. Louis (available at https://fred.stlouisfed.org/series/GDPDEF). The factor used was 1.145.
</a:t>
          </a:r>
          <a:r>
            <a:rPr lang="en-US" cap="none" sz="1100" b="0" i="0" u="none" baseline="0">
              <a:solidFill>
                <a:srgbClr val="000000"/>
              </a:solidFill>
              <a:latin typeface="Calibri"/>
              <a:ea typeface="Calibri"/>
              <a:cs typeface="Calibri"/>
            </a:rPr>
            <a:t>• Fuel savings are calculated using pre-tax fuel prices.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"Net Benefits" are calculated by</a:t>
          </a:r>
          <a:r>
            <a:rPr lang="en-US" cap="none" sz="1100" b="0" i="0" u="none" baseline="0">
              <a:solidFill>
                <a:srgbClr val="000000"/>
              </a:solidFill>
              <a:latin typeface="Calibri"/>
              <a:ea typeface="Calibri"/>
              <a:cs typeface="Calibri"/>
            </a:rPr>
            <a:t> adding and subtracting data provided by EPA. The difference </a:t>
          </a:r>
          <a:r>
            <a:rPr lang="en-US" cap="none" sz="1100" b="0" i="0" u="none" baseline="0">
              <a:solidFill>
                <a:srgbClr val="000000"/>
              </a:solidFill>
              <a:latin typeface="Calibri"/>
              <a:ea typeface="Calibri"/>
              <a:cs typeface="Calibri"/>
            </a:rPr>
            <a:t>may differ from "EPA Net Benefits" because the latter is </a:t>
          </a:r>
          <a:r>
            <a:rPr lang="en-US" cap="none" sz="1100" b="0" i="0" u="none" baseline="0">
              <a:solidFill>
                <a:srgbClr val="000000"/>
              </a:solidFill>
              <a:latin typeface="Calibri"/>
              <a:ea typeface="Calibri"/>
              <a:cs typeface="Calibri"/>
            </a:rPr>
            <a:t>EPA's official estimate and may be affected by independent rounding.
</a:t>
          </a:r>
          <a:r>
            <a:rPr lang="en-US" cap="none" sz="1100" b="0" i="0" u="none" baseline="0">
              <a:solidFill>
                <a:srgbClr val="000000"/>
              </a:solidFill>
              <a:latin typeface="Calibri"/>
              <a:ea typeface="Calibri"/>
              <a:cs typeface="Calibri"/>
            </a:rPr>
            <a:t>• The Net Present Value (NPV) is</a:t>
          </a:r>
          <a:r>
            <a:rPr lang="en-US" cap="none" sz="1100" b="0" i="0" u="none" baseline="0">
              <a:solidFill>
                <a:srgbClr val="000000"/>
              </a:solidFill>
              <a:latin typeface="Calibri"/>
              <a:ea typeface="Calibri"/>
              <a:cs typeface="Calibri"/>
            </a:rPr>
            <a:t> discounted at 3% back to 2012.
</a:t>
          </a:r>
          <a:r>
            <a:rPr lang="en-US" cap="none" sz="1100" b="0" i="0" u="none" baseline="0">
              <a:solidFill>
                <a:srgbClr val="000000"/>
              </a:solidFill>
              <a:latin typeface="Calibri"/>
              <a:ea typeface="Calibri"/>
              <a:cs typeface="Calibri"/>
            </a:rPr>
            <a:t>• The figures for </a:t>
          </a:r>
          <a:r>
            <a:rPr lang="en-US" cap="none" sz="1100" b="0" i="0" u="none" baseline="0">
              <a:solidFill>
                <a:srgbClr val="000000"/>
              </a:solidFill>
              <a:latin typeface="Calibri"/>
              <a:ea typeface="Calibri"/>
              <a:cs typeface="Calibri"/>
            </a:rPr>
            <a:t>net jobs reflect an upper-bound estimate. 
</a:t>
          </a:r>
          <a:r>
            <a:rPr lang="en-US" cap="none" sz="1100" b="0" i="0" u="none" baseline="0">
              <a:solidFill>
                <a:srgbClr val="000000"/>
              </a:solidFill>
              <a:latin typeface="Calibri"/>
              <a:ea typeface="Calibri"/>
              <a:cs typeface="Calibri"/>
            </a:rPr>
            <a:t>• Public</a:t>
          </a:r>
          <a:r>
            <a:rPr lang="en-US" cap="none" sz="1100" b="0" i="0" u="none" baseline="0">
              <a:solidFill>
                <a:srgbClr val="000000"/>
              </a:solidFill>
              <a:latin typeface="Calibri"/>
              <a:ea typeface="Calibri"/>
              <a:cs typeface="Calibri"/>
            </a:rPr>
            <a:t> health impacts were added across cause (e.g. particulate matter-related avoided premature mortalities and ozone-related avoided premature mortalities were summed).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EPA, </a:t>
          </a:r>
          <a:r>
            <a:rPr lang="en-US" cap="none" sz="1000" b="0" i="1" u="none" baseline="0">
              <a:solidFill>
                <a:srgbClr val="000000"/>
              </a:solidFill>
              <a:latin typeface="Calibri"/>
              <a:ea typeface="Calibri"/>
              <a:cs typeface="Calibri"/>
            </a:rPr>
            <a:t>Final Rulemaking to Establish Greenhouse Gas Emissions Standards and Fuel Efficiency Standards for Medium- and Heavy-Duty Engines and Vehicles</a:t>
          </a:r>
          <a:r>
            <a:rPr lang="en-US" cap="none" sz="1000" b="0" i="0" u="none" baseline="0">
              <a:solidFill>
                <a:srgbClr val="000000"/>
              </a:solidFill>
              <a:latin typeface="Calibri"/>
              <a:ea typeface="Calibri"/>
              <a:cs typeface="Calibri"/>
            </a:rPr>
            <a:t>, EPA-420-R-11-901 (2011), at 5-2, 5-13.</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[2]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9-45, 46.
</a:t>
          </a:r>
          <a:r>
            <a:rPr lang="en-US" cap="none" sz="1000" b="0" i="0" u="none" baseline="0">
              <a:solidFill>
                <a:srgbClr val="000000"/>
              </a:solidFill>
              <a:latin typeface="Calibri"/>
              <a:ea typeface="Calibri"/>
              <a:cs typeface="Calibri"/>
            </a:rPr>
            <a:t>[3]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a:t>
          </a:r>
          <a:r>
            <a:rPr lang="en-US" cap="none" sz="1000" b="0" i="0" u="none" baseline="0">
              <a:solidFill>
                <a:srgbClr val="000000"/>
              </a:solidFill>
              <a:latin typeface="Calibri"/>
              <a:ea typeface="Calibri"/>
              <a:cs typeface="Calibri"/>
            </a:rPr>
            <a:t>9-61.
</a:t>
          </a:r>
          <a:r>
            <a:rPr lang="en-US" cap="none" sz="1000" b="0" i="0" u="none" baseline="0">
              <a:solidFill>
                <a:srgbClr val="000000"/>
              </a:solidFill>
              <a:latin typeface="Calibri"/>
              <a:ea typeface="Calibri"/>
              <a:cs typeface="Calibri"/>
            </a:rPr>
            <a:t>[4]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a:t>
          </a:r>
          <a:r>
            <a:rPr lang="en-US" cap="none" sz="1000" b="0" i="0" u="none" baseline="0">
              <a:solidFill>
                <a:srgbClr val="000000"/>
              </a:solidFill>
              <a:latin typeface="Calibri"/>
              <a:ea typeface="Calibri"/>
              <a:cs typeface="Calibri"/>
            </a:rPr>
            <a:t>8-81 to 83.
</a:t>
          </a:r>
          <a:r>
            <a:rPr lang="en-US" cap="none" sz="1000" b="0" i="0" u="none" baseline="0">
              <a:solidFill>
                <a:srgbClr val="000000"/>
              </a:solidFill>
              <a:latin typeface="Calibri"/>
              <a:ea typeface="Calibri"/>
              <a:cs typeface="Calibri"/>
            </a:rPr>
            <a:t>[5]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a:t>
          </a:r>
          <a:r>
            <a:rPr lang="en-US" cap="none" sz="1000" b="0" i="0" u="none" baseline="0">
              <a:solidFill>
                <a:srgbClr val="000000"/>
              </a:solidFill>
              <a:latin typeface="Calibri"/>
              <a:ea typeface="Calibri"/>
              <a:cs typeface="Calibri"/>
            </a:rPr>
            <a:t>ES-2.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7</xdr:col>
      <xdr:colOff>304800</xdr:colOff>
      <xdr:row>66</xdr:row>
      <xdr:rowOff>171450</xdr:rowOff>
    </xdr:from>
    <xdr:ext cx="4495800" cy="5562600"/>
    <xdr:sp>
      <xdr:nvSpPr>
        <xdr:cNvPr id="2" name="TextBox 2"/>
        <xdr:cNvSpPr txBox="1">
          <a:spLocks noChangeArrowheads="1"/>
        </xdr:cNvSpPr>
      </xdr:nvSpPr>
      <xdr:spPr>
        <a:xfrm>
          <a:off x="6486525" y="19783425"/>
          <a:ext cx="4495800" cy="5562600"/>
        </a:xfrm>
        <a:prstGeom prst="rect">
          <a:avLst/>
        </a:prstGeom>
        <a:solidFill>
          <a:srgbClr val="F2F2F2"/>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figures reflect EPA’s estimate for</a:t>
          </a:r>
          <a:r>
            <a:rPr lang="en-US" cap="none" sz="1100" b="0" i="0" u="none" baseline="0">
              <a:solidFill>
                <a:srgbClr val="000000"/>
              </a:solidFill>
              <a:latin typeface="Calibri"/>
              <a:ea typeface="Calibri"/>
              <a:cs typeface="Calibri"/>
            </a:rPr>
            <a:t> net benefits, under analysis Method B and in comparison to scenario 1a, in which fuel economy is not expected to improve without regulation.  A 3% </a:t>
          </a:r>
          <a:r>
            <a:rPr lang="en-US" cap="none" sz="1100" b="0" i="0" u="none" baseline="0">
              <a:solidFill>
                <a:srgbClr val="000000"/>
              </a:solidFill>
              <a:latin typeface="Calibri"/>
              <a:ea typeface="Calibri"/>
              <a:cs typeface="Calibri"/>
            </a:rPr>
            <a:t>discount rate is applied to climate benefits. Compliance costs are</a:t>
          </a:r>
          <a:r>
            <a:rPr lang="en-US" cap="none" sz="1100" b="0" i="0" u="none" baseline="0">
              <a:solidFill>
                <a:srgbClr val="000000"/>
              </a:solidFill>
              <a:latin typeface="Calibri"/>
              <a:ea typeface="Calibri"/>
              <a:cs typeface="Calibri"/>
            </a:rPr>
            <a:t> not discounted.
</a:t>
          </a:r>
          <a:r>
            <a:rPr lang="en-US" cap="none" sz="1100" b="0" i="0" u="none" baseline="0">
              <a:solidFill>
                <a:srgbClr val="000000"/>
              </a:solidFill>
              <a:latin typeface="Calibri"/>
              <a:ea typeface="Calibri"/>
              <a:cs typeface="Calibri"/>
            </a:rPr>
            <a:t>• Metric tons CO2e of some gases affected (CO2, CH4, N2O,</a:t>
          </a:r>
          <a:r>
            <a:rPr lang="en-US" cap="none" sz="1100" b="0" i="0" u="none" baseline="0">
              <a:solidFill>
                <a:srgbClr val="000000"/>
              </a:solidFill>
              <a:latin typeface="Calibri"/>
              <a:ea typeface="Calibri"/>
              <a:cs typeface="Calibri"/>
            </a:rPr>
            <a:t> HFCs</a:t>
          </a:r>
          <a:r>
            <a:rPr lang="en-US" cap="none" sz="1100" b="0" i="0" u="none" baseline="0">
              <a:solidFill>
                <a:srgbClr val="000000"/>
              </a:solidFill>
              <a:latin typeface="Calibri"/>
              <a:ea typeface="Calibri"/>
              <a:cs typeface="Calibri"/>
            </a:rPr>
            <a:t>) were converted to short tons of the gas for consistency across the rules. 
</a:t>
          </a:r>
          <a:r>
            <a:rPr lang="en-US" cap="none" sz="1100" b="0" i="0" u="none" baseline="0">
              <a:solidFill>
                <a:srgbClr val="000000"/>
              </a:solidFill>
              <a:latin typeface="Calibri"/>
              <a:ea typeface="Calibri"/>
              <a:cs typeface="Calibri"/>
            </a:rPr>
            <a:t>• Original estimates were in 2013$ and converted to 2016$ using the</a:t>
          </a:r>
          <a:r>
            <a:rPr lang="en-US" cap="none" sz="1100" b="0" i="0" u="none" baseline="0">
              <a:solidFill>
                <a:srgbClr val="000000"/>
              </a:solidFill>
              <a:latin typeface="Calibri"/>
              <a:ea typeface="Calibri"/>
              <a:cs typeface="Calibri"/>
            </a:rPr>
            <a:t> GDP Implicit Price Deflator maintained by the Federal Reserve Bank of St. Louis (available at https://fred.stlouisfed.org/series/GDPDEF). The factor used was 1.042.
</a:t>
          </a:r>
          <a:r>
            <a:rPr lang="en-US" cap="none" sz="1100" b="0" i="0" u="none" baseline="0">
              <a:solidFill>
                <a:srgbClr val="000000"/>
              </a:solidFill>
              <a:latin typeface="Calibri"/>
              <a:ea typeface="Calibri"/>
              <a:cs typeface="Calibri"/>
            </a:rPr>
            <a:t>• Fuel savings are calculated using pre-tax fuel prices.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"Net Benefits" are calculated by</a:t>
          </a:r>
          <a:r>
            <a:rPr lang="en-US" cap="none" sz="1100" b="0" i="0" u="none" baseline="0">
              <a:solidFill>
                <a:srgbClr val="000000"/>
              </a:solidFill>
              <a:latin typeface="Calibri"/>
              <a:ea typeface="Calibri"/>
              <a:cs typeface="Calibri"/>
            </a:rPr>
            <a:t> adding and subtracting data provided by EPA. The difference </a:t>
          </a:r>
          <a:r>
            <a:rPr lang="en-US" cap="none" sz="1100" b="0" i="0" u="none" baseline="0">
              <a:solidFill>
                <a:srgbClr val="000000"/>
              </a:solidFill>
              <a:latin typeface="Calibri"/>
              <a:ea typeface="Calibri"/>
              <a:cs typeface="Calibri"/>
            </a:rPr>
            <a:t>may differ from "EPA Net Benefits" because the latter is </a:t>
          </a:r>
          <a:r>
            <a:rPr lang="en-US" cap="none" sz="1100" b="0" i="0" u="none" baseline="0">
              <a:solidFill>
                <a:srgbClr val="000000"/>
              </a:solidFill>
              <a:latin typeface="Calibri"/>
              <a:ea typeface="Calibri"/>
              <a:cs typeface="Calibri"/>
            </a:rPr>
            <a:t>EPA's official estimate and may be affected by independent rounding.
</a:t>
          </a:r>
          <a:r>
            <a:rPr lang="en-US" cap="none" sz="1100" b="0" i="0" u="none" baseline="0">
              <a:solidFill>
                <a:srgbClr val="000000"/>
              </a:solidFill>
              <a:latin typeface="Calibri"/>
              <a:ea typeface="Calibri"/>
              <a:cs typeface="Calibri"/>
            </a:rPr>
            <a:t>• The Net Present Value (NPV) is</a:t>
          </a:r>
          <a:r>
            <a:rPr lang="en-US" cap="none" sz="1100" b="0" i="0" u="none" baseline="0">
              <a:solidFill>
                <a:srgbClr val="000000"/>
              </a:solidFill>
              <a:latin typeface="Calibri"/>
              <a:ea typeface="Calibri"/>
              <a:cs typeface="Calibri"/>
            </a:rPr>
            <a:t> discounted at 3% back to 2012.
</a:t>
          </a:r>
          <a:r>
            <a:rPr lang="en-US" cap="none" sz="1100" b="0" i="0" u="none" baseline="0">
              <a:solidFill>
                <a:srgbClr val="000000"/>
              </a:solidFill>
              <a:latin typeface="Calibri"/>
              <a:ea typeface="Calibri"/>
              <a:cs typeface="Calibri"/>
            </a:rPr>
            <a:t>• "Non-GHG Impacts" are</a:t>
          </a:r>
          <a:r>
            <a:rPr lang="en-US" cap="none" sz="1100" b="0" i="0" u="none" baseline="0">
              <a:solidFill>
                <a:srgbClr val="000000"/>
              </a:solidFill>
              <a:latin typeface="Calibri"/>
              <a:ea typeface="Calibri"/>
              <a:cs typeface="Calibri"/>
            </a:rPr>
            <a:t> calculated as the difference between the total benefits estimated by EPA and the sum of the other benefits, as a range is given for this category and not the specific number used by EPA in its calculations.
</a:t>
          </a:r>
          <a:r>
            <a:rPr lang="en-US" cap="none" sz="1100" b="0" i="0" u="none" baseline="0">
              <a:solidFill>
                <a:srgbClr val="000000"/>
              </a:solidFill>
              <a:latin typeface="Calibri"/>
              <a:ea typeface="Calibri"/>
              <a:cs typeface="Calibri"/>
            </a:rPr>
            <a:t>• The figures for </a:t>
          </a:r>
          <a:r>
            <a:rPr lang="en-US" cap="none" sz="1100" b="0" i="0" u="none" baseline="0">
              <a:solidFill>
                <a:srgbClr val="000000"/>
              </a:solidFill>
              <a:latin typeface="Calibri"/>
              <a:ea typeface="Calibri"/>
              <a:cs typeface="Calibri"/>
            </a:rPr>
            <a:t>net jobs reflect an upper-bound estimate. 
</a:t>
          </a:r>
          <a:r>
            <a:rPr lang="en-US" cap="none" sz="1100" b="0" i="0" u="none" baseline="0">
              <a:solidFill>
                <a:srgbClr val="000000"/>
              </a:solidFill>
              <a:latin typeface="Calibri"/>
              <a:ea typeface="Calibri"/>
              <a:cs typeface="Calibri"/>
            </a:rPr>
            <a:t>• Public</a:t>
          </a:r>
          <a:r>
            <a:rPr lang="en-US" cap="none" sz="1100" b="0" i="0" u="none" baseline="0">
              <a:solidFill>
                <a:srgbClr val="000000"/>
              </a:solidFill>
              <a:latin typeface="Calibri"/>
              <a:ea typeface="Calibri"/>
              <a:cs typeface="Calibri"/>
            </a:rPr>
            <a:t> health impacts were added across cause (e.g. particulate matter-related avoided premature mortalities and ozone-related avoided premature mortalities were summed).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EPA, </a:t>
          </a:r>
          <a:r>
            <a:rPr lang="en-US" cap="none" sz="1000" b="0" i="1" u="none" baseline="0">
              <a:solidFill>
                <a:srgbClr val="000000"/>
              </a:solidFill>
              <a:latin typeface="Calibri"/>
              <a:ea typeface="Calibri"/>
              <a:cs typeface="Calibri"/>
            </a:rPr>
            <a:t>Greenhouse Gas Emissions and Fuel Efficiency Standards for Medium- and Heavy-Duty Engines and Vehicles - Phase 2</a:t>
          </a:r>
          <a:r>
            <a:rPr lang="en-US" cap="none" sz="1000" b="0" i="0" u="none" baseline="0">
              <a:solidFill>
                <a:srgbClr val="000000"/>
              </a:solidFill>
              <a:latin typeface="Calibri"/>
              <a:ea typeface="Calibri"/>
              <a:cs typeface="Calibri"/>
            </a:rPr>
            <a:t>, EPA-420-R-16-900 (2016), at </a:t>
          </a:r>
          <a:r>
            <a:rPr lang="en-US" cap="none" sz="1000" b="0" i="0" u="none" baseline="0">
              <a:solidFill>
                <a:srgbClr val="000000"/>
              </a:solidFill>
              <a:latin typeface="Calibri"/>
              <a:ea typeface="Calibri"/>
              <a:cs typeface="Calibri"/>
            </a:rPr>
            <a:t>5-3, 5-5,</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5-37, 39. 
</a:t>
          </a:r>
          <a:r>
            <a:rPr lang="en-US" cap="none" sz="1000" b="0" i="0" u="none" baseline="0">
              <a:solidFill>
                <a:srgbClr val="000000"/>
              </a:solidFill>
              <a:latin typeface="Calibri"/>
              <a:ea typeface="Calibri"/>
              <a:cs typeface="Calibri"/>
            </a:rPr>
            <a:t>[2]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 8-87.
</a:t>
          </a:r>
          <a:r>
            <a:rPr lang="en-US" cap="none" sz="1000" b="0" i="0" u="none" baseline="0">
              <a:solidFill>
                <a:srgbClr val="000000"/>
              </a:solidFill>
              <a:latin typeface="Calibri"/>
              <a:ea typeface="Calibri"/>
              <a:cs typeface="Calibri"/>
            </a:rPr>
            <a:t>[3]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 8-74.</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[4]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 </a:t>
          </a:r>
          <a:r>
            <a:rPr lang="en-US" cap="none" sz="1000" b="0" i="0" u="none" baseline="0">
              <a:solidFill>
                <a:srgbClr val="000000"/>
              </a:solidFill>
              <a:latin typeface="Calibri"/>
              <a:ea typeface="Calibri"/>
              <a:cs typeface="Calibri"/>
            </a:rPr>
            <a:t>8-99, 8-100.
</a:t>
          </a:r>
          <a:r>
            <a:rPr lang="en-US" cap="none" sz="1000" b="0" i="0" u="none" baseline="0">
              <a:solidFill>
                <a:srgbClr val="000000"/>
              </a:solidFill>
              <a:latin typeface="Calibri"/>
              <a:ea typeface="Calibri"/>
              <a:cs typeface="Calibri"/>
            </a:rPr>
            <a:t>[5]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 </a:t>
          </a:r>
          <a:r>
            <a:rPr lang="en-US" cap="none" sz="1000" b="0" i="0" u="none" baseline="0">
              <a:solidFill>
                <a:srgbClr val="000000"/>
              </a:solidFill>
              <a:latin typeface="Calibri"/>
              <a:ea typeface="Calibri"/>
              <a:cs typeface="Calibri"/>
            </a:rPr>
            <a:t>ES-12.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495300</xdr:colOff>
      <xdr:row>1</xdr:row>
      <xdr:rowOff>38100</xdr:rowOff>
    </xdr:from>
    <xdr:ext cx="4505325" cy="5057775"/>
    <xdr:sp>
      <xdr:nvSpPr>
        <xdr:cNvPr id="1" name="TextBox 1"/>
        <xdr:cNvSpPr txBox="1">
          <a:spLocks noChangeArrowheads="1"/>
        </xdr:cNvSpPr>
      </xdr:nvSpPr>
      <xdr:spPr>
        <a:xfrm>
          <a:off x="6105525" y="581025"/>
          <a:ext cx="4505325" cy="5057775"/>
        </a:xfrm>
        <a:prstGeom prst="rect">
          <a:avLst/>
        </a:prstGeom>
        <a:solidFill>
          <a:srgbClr val="F2F2F2"/>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figures reflect EPA’s upper-bound estimate for net benefits, applying a 3% discount rate to climate benefits,</a:t>
          </a:r>
          <a:r>
            <a:rPr lang="en-US" cap="none" sz="1100" b="0" i="0" u="none" baseline="0">
              <a:solidFill>
                <a:srgbClr val="000000"/>
              </a:solidFill>
              <a:latin typeface="Calibri"/>
              <a:ea typeface="Calibri"/>
              <a:cs typeface="Calibri"/>
            </a:rPr>
            <a:t> and a 3% discount rate to annualized capital costs.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Original estimates were in 2012$ and converted to 2016$ using the</a:t>
          </a:r>
          <a:r>
            <a:rPr lang="en-US" cap="none" sz="1100" b="0" i="0" u="none" baseline="0">
              <a:solidFill>
                <a:srgbClr val="000000"/>
              </a:solidFill>
              <a:latin typeface="Calibri"/>
              <a:ea typeface="Calibri"/>
              <a:cs typeface="Calibri"/>
            </a:rPr>
            <a:t> GDP Implicit Price Deflator maintained by the Federal Reserve Bank of St. Louis (available at https://fred.stlouisfed.org/series/GDPDEF). The factor used was 1.059.
</a:t>
          </a:r>
          <a:r>
            <a:rPr lang="en-US" cap="none" sz="1100" b="0" i="0" u="none" baseline="0">
              <a:solidFill>
                <a:srgbClr val="000000"/>
              </a:solidFill>
              <a:latin typeface="Calibri"/>
              <a:ea typeface="Calibri"/>
              <a:cs typeface="Calibri"/>
            </a:rPr>
            <a:t>• The number of metric tons of greenhouse gases (GHGs)</a:t>
          </a:r>
          <a:r>
            <a:rPr lang="en-US" cap="none" sz="1100" b="0" i="0" u="none" baseline="0">
              <a:solidFill>
                <a:srgbClr val="000000"/>
              </a:solidFill>
              <a:latin typeface="Calibri"/>
              <a:ea typeface="Calibri"/>
              <a:cs typeface="Calibri"/>
            </a:rPr>
            <a:t> reduced are calculated from known reductions in CH4, using a formula in which short tons of CH4 were converted to metric tons (factor = 0.907185) and then multiplied by the global warming potential of CH4 (25). 
</a:t>
          </a:r>
          <a:r>
            <a:rPr lang="en-US" cap="none" sz="1100" b="0" i="0" u="none" baseline="0">
              <a:solidFill>
                <a:srgbClr val="000000"/>
              </a:solidFill>
              <a:latin typeface="Calibri"/>
              <a:ea typeface="Calibri"/>
              <a:cs typeface="Calibri"/>
            </a:rPr>
            <a:t>• "Net Benefits" are calculated by</a:t>
          </a:r>
          <a:r>
            <a:rPr lang="en-US" cap="none" sz="1100" b="0" i="0" u="none" baseline="0">
              <a:solidFill>
                <a:srgbClr val="000000"/>
              </a:solidFill>
              <a:latin typeface="Calibri"/>
              <a:ea typeface="Calibri"/>
              <a:cs typeface="Calibri"/>
            </a:rPr>
            <a:t> adding and subtracting data provided by EPA. The difference </a:t>
          </a:r>
          <a:r>
            <a:rPr lang="en-US" cap="none" sz="1100" b="0" i="0" u="none" baseline="0">
              <a:solidFill>
                <a:srgbClr val="000000"/>
              </a:solidFill>
              <a:latin typeface="Calibri"/>
              <a:ea typeface="Calibri"/>
              <a:cs typeface="Calibri"/>
            </a:rPr>
            <a:t>may differ from "EPA Net Benefits" because the latter is </a:t>
          </a:r>
          <a:r>
            <a:rPr lang="en-US" cap="none" sz="1100" b="0" i="0" u="none" baseline="0">
              <a:solidFill>
                <a:srgbClr val="000000"/>
              </a:solidFill>
              <a:latin typeface="Calibri"/>
              <a:ea typeface="Calibri"/>
              <a:cs typeface="Calibri"/>
            </a:rPr>
            <a:t>EPA's official estimate and may be affected by independent rounding.
</a:t>
          </a:r>
          <a:r>
            <a:rPr lang="en-US" cap="none" sz="1100" b="0" i="0" u="none" baseline="0">
              <a:solidFill>
                <a:srgbClr val="000000"/>
              </a:solidFill>
              <a:latin typeface="Calibri"/>
              <a:ea typeface="Calibri"/>
              <a:cs typeface="Calibri"/>
            </a:rPr>
            <a:t>• The cost of compliance</a:t>
          </a:r>
          <a:r>
            <a:rPr lang="en-US" cap="none" sz="1100" b="0" i="0" u="none" baseline="0">
              <a:solidFill>
                <a:srgbClr val="000000"/>
              </a:solidFill>
              <a:latin typeface="Calibri"/>
              <a:ea typeface="Calibri"/>
              <a:cs typeface="Calibri"/>
            </a:rPr>
            <a:t> includes the social cost of small additions of CO2 to the atmosphere.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Bureau of Land Management, </a:t>
          </a:r>
          <a:r>
            <a:rPr lang="en-US" cap="none" sz="1000" b="0" i="1" u="none" baseline="0">
              <a:solidFill>
                <a:srgbClr val="000000"/>
              </a:solidFill>
              <a:latin typeface="Calibri"/>
              <a:ea typeface="Calibri"/>
              <a:cs typeface="Calibri"/>
            </a:rPr>
            <a:t>Regulatory Impact Analysis for: Revisions to 43 CFR 3100 (Onshore Oil and Gas Leasing) and 43 CFR 3600 (Onshore Oil and Gas Operations)</a:t>
          </a:r>
          <a:r>
            <a:rPr lang="en-US" cap="none" sz="1000" b="0" i="0" u="none" baseline="0">
              <a:solidFill>
                <a:srgbClr val="000000"/>
              </a:solidFill>
              <a:latin typeface="Calibri"/>
              <a:ea typeface="Calibri"/>
              <a:cs typeface="Calibri"/>
            </a:rPr>
            <a:t> (2016), at </a:t>
          </a:r>
          <a:r>
            <a:rPr lang="en-US" cap="none" sz="1000" b="0" i="0" u="none" baseline="0">
              <a:solidFill>
                <a:srgbClr val="000000"/>
              </a:solidFill>
              <a:latin typeface="Calibri"/>
              <a:ea typeface="Calibri"/>
              <a:cs typeface="Calibri"/>
            </a:rPr>
            <a:t>110.
</a:t>
          </a:r>
          <a:r>
            <a:rPr lang="en-US" cap="none" sz="1000" b="0" i="0" u="none" baseline="0">
              <a:solidFill>
                <a:srgbClr val="000000"/>
              </a:solidFill>
              <a:latin typeface="Calibri"/>
              <a:ea typeface="Calibri"/>
              <a:cs typeface="Calibri"/>
            </a:rPr>
            <a:t>[2]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 106, </a:t>
          </a:r>
          <a:r>
            <a:rPr lang="en-US" cap="none" sz="1000" b="0" i="0" u="none" baseline="0">
              <a:solidFill>
                <a:srgbClr val="000000"/>
              </a:solidFill>
              <a:latin typeface="Calibri"/>
              <a:ea typeface="Calibri"/>
              <a:cs typeface="Calibri"/>
            </a:rPr>
            <a:t>109, 112.
</a:t>
          </a:r>
          <a:r>
            <a:rPr lang="en-US" cap="none" sz="1000" b="0" i="0" u="none" baseline="0">
              <a:solidFill>
                <a:srgbClr val="000000"/>
              </a:solidFill>
              <a:latin typeface="Calibri"/>
              <a:ea typeface="Calibri"/>
              <a:cs typeface="Calibri"/>
            </a:rPr>
            <a:t>[3] </a:t>
          </a:r>
          <a:r>
            <a:rPr lang="en-US" cap="none" sz="1000" b="0" i="1" u="none" baseline="0">
              <a:solidFill>
                <a:srgbClr val="000000"/>
              </a:solidFill>
              <a:latin typeface="Calibri"/>
              <a:ea typeface="Calibri"/>
              <a:cs typeface="Calibri"/>
            </a:rPr>
            <a:t>RIA </a:t>
          </a:r>
          <a:r>
            <a:rPr lang="en-US" cap="none" sz="1000" b="0" i="0" u="none" baseline="0">
              <a:solidFill>
                <a:srgbClr val="000000"/>
              </a:solidFill>
              <a:latin typeface="Calibri"/>
              <a:ea typeface="Calibri"/>
              <a:cs typeface="Calibri"/>
            </a:rPr>
            <a:t>at </a:t>
          </a:r>
          <a:r>
            <a:rPr lang="en-US" cap="none" sz="1000" b="0" i="0" u="none" baseline="0">
              <a:solidFill>
                <a:srgbClr val="000000"/>
              </a:solidFill>
              <a:latin typeface="Calibri"/>
              <a:ea typeface="Calibri"/>
              <a:cs typeface="Calibri"/>
            </a:rPr>
            <a:t>8.
</a:t>
          </a:r>
          <a:r>
            <a:rPr lang="en-US" cap="none" sz="1000" b="0" i="0" u="none" baseline="0">
              <a:solidFill>
                <a:srgbClr val="000000"/>
              </a:solidFill>
              <a:latin typeface="Calibri"/>
              <a:ea typeface="Calibri"/>
              <a:cs typeface="Calibri"/>
            </a:rPr>
            <a:t>[4] </a:t>
          </a:r>
          <a:r>
            <a:rPr lang="en-US" cap="none" sz="1000" b="0" i="1" u="none" baseline="0">
              <a:solidFill>
                <a:srgbClr val="000000"/>
              </a:solidFill>
              <a:latin typeface="Calibri"/>
              <a:ea typeface="Calibri"/>
              <a:cs typeface="Calibri"/>
            </a:rPr>
            <a:t>RIA</a:t>
          </a:r>
          <a:r>
            <a:rPr lang="en-US" cap="none" sz="1000" b="0" i="0" u="none" baseline="0">
              <a:solidFill>
                <a:srgbClr val="000000"/>
              </a:solidFill>
              <a:latin typeface="Calibri"/>
              <a:ea typeface="Calibri"/>
              <a:cs typeface="Calibri"/>
            </a:rPr>
            <a:t> at 114.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609600</xdr:colOff>
      <xdr:row>1</xdr:row>
      <xdr:rowOff>542925</xdr:rowOff>
    </xdr:from>
    <xdr:ext cx="4495800" cy="7648575"/>
    <xdr:sp>
      <xdr:nvSpPr>
        <xdr:cNvPr id="1" name="TextBox 1"/>
        <xdr:cNvSpPr txBox="1">
          <a:spLocks noChangeArrowheads="1"/>
        </xdr:cNvSpPr>
      </xdr:nvSpPr>
      <xdr:spPr>
        <a:xfrm>
          <a:off x="10334625" y="733425"/>
          <a:ext cx="4495800" cy="7648575"/>
        </a:xfrm>
        <a:prstGeom prst="rect">
          <a:avLst/>
        </a:prstGeom>
        <a:solidFill>
          <a:srgbClr val="F2F2F2"/>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Conversion Methodology:
</a:t>
          </a:r>
          <a:r>
            <a:rPr lang="en-US" cap="none" sz="1100" b="0" i="0" u="none" baseline="0">
              <a:solidFill>
                <a:srgbClr val="000000"/>
              </a:solidFill>
              <a:latin typeface="Calibri"/>
              <a:ea typeface="Calibri"/>
              <a:cs typeface="Calibri"/>
            </a:rPr>
            <a:t>• To </a:t>
          </a:r>
          <a:r>
            <a:rPr lang="en-US" cap="none" sz="1100" b="0" i="0" u="none" baseline="0">
              <a:solidFill>
                <a:srgbClr val="000000"/>
              </a:solidFill>
              <a:latin typeface="Calibri"/>
              <a:ea typeface="Calibri"/>
              <a:cs typeface="Calibri"/>
            </a:rPr>
            <a:t>determine the value of a particular year's dollar in relation to 2009 (=100), a</a:t>
          </a:r>
          <a:r>
            <a:rPr lang="en-US" cap="none" sz="1100" b="0" i="0" u="none" baseline="0">
              <a:solidFill>
                <a:srgbClr val="000000"/>
              </a:solidFill>
              <a:latin typeface="Calibri"/>
              <a:ea typeface="Calibri"/>
              <a:cs typeface="Calibri"/>
            </a:rPr>
            <a:t>n average of the GDP implicit</a:t>
          </a:r>
          <a:r>
            <a:rPr lang="en-US" cap="none" sz="1100" b="0" i="0" u="none" baseline="0">
              <a:solidFill>
                <a:srgbClr val="000000"/>
              </a:solidFill>
              <a:latin typeface="Calibri"/>
              <a:ea typeface="Calibri"/>
              <a:cs typeface="Calibri"/>
            </a:rPr>
            <a:t> price deflator for the four quarters of that year were taken.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2007: </a:t>
          </a:r>
          <a:r>
            <a:rPr lang="en-US" cap="none" sz="1100" b="0" i="0" u="none" baseline="0">
              <a:solidFill>
                <a:srgbClr val="000000"/>
              </a:solidFill>
              <a:latin typeface="Calibri"/>
              <a:ea typeface="Calibri"/>
              <a:cs typeface="Calibri"/>
            </a:rPr>
            <a:t>97.334
</a:t>
          </a:r>
          <a:r>
            <a:rPr lang="en-US" cap="none" sz="1100" b="1" i="0" u="none" baseline="0">
              <a:solidFill>
                <a:srgbClr val="000000"/>
              </a:solidFill>
              <a:latin typeface="Calibri"/>
              <a:ea typeface="Calibri"/>
              <a:cs typeface="Calibri"/>
            </a:rPr>
            <a:t>2009: </a:t>
          </a:r>
          <a:r>
            <a:rPr lang="en-US" cap="none" sz="1100" b="0" i="0" u="none" baseline="0">
              <a:solidFill>
                <a:srgbClr val="000000"/>
              </a:solidFill>
              <a:latin typeface="Calibri"/>
              <a:ea typeface="Calibri"/>
              <a:cs typeface="Calibri"/>
            </a:rPr>
            <a:t>100
</a:t>
          </a:r>
          <a:r>
            <a:rPr lang="en-US" cap="none" sz="1100" b="1" i="0" u="none" baseline="0">
              <a:solidFill>
                <a:srgbClr val="000000"/>
              </a:solidFill>
              <a:latin typeface="Calibri"/>
              <a:ea typeface="Calibri"/>
              <a:cs typeface="Calibri"/>
            </a:rPr>
            <a:t>2010: </a:t>
          </a:r>
          <a:r>
            <a:rPr lang="en-US" cap="none" sz="1100" b="0" i="0" u="none" baseline="0">
              <a:solidFill>
                <a:srgbClr val="000000"/>
              </a:solidFill>
              <a:latin typeface="Calibri"/>
              <a:ea typeface="Calibri"/>
              <a:cs typeface="Calibri"/>
            </a:rPr>
            <a:t>101.217
</a:t>
          </a:r>
          <a:r>
            <a:rPr lang="en-US" cap="none" sz="1100" b="1" i="0" u="none" baseline="0">
              <a:solidFill>
                <a:srgbClr val="000000"/>
              </a:solidFill>
              <a:latin typeface="Calibri"/>
              <a:ea typeface="Calibri"/>
              <a:cs typeface="Calibri"/>
            </a:rPr>
            <a:t>2011: </a:t>
          </a:r>
          <a:r>
            <a:rPr lang="en-US" cap="none" sz="1100" b="0" i="0" u="none" baseline="0">
              <a:solidFill>
                <a:srgbClr val="000000"/>
              </a:solidFill>
              <a:latin typeface="Calibri"/>
              <a:ea typeface="Calibri"/>
              <a:cs typeface="Calibri"/>
            </a:rPr>
            <a:t>103.307
</a:t>
          </a:r>
          <a:r>
            <a:rPr lang="en-US" cap="none" sz="1100" b="1" i="0" u="none" baseline="0">
              <a:solidFill>
                <a:srgbClr val="000000"/>
              </a:solidFill>
              <a:latin typeface="Calibri"/>
              <a:ea typeface="Calibri"/>
              <a:cs typeface="Calibri"/>
            </a:rPr>
            <a:t>2012: </a:t>
          </a:r>
          <a:r>
            <a:rPr lang="en-US" cap="none" sz="1100" b="0" i="0" u="none" baseline="0">
              <a:solidFill>
                <a:srgbClr val="000000"/>
              </a:solidFill>
              <a:latin typeface="Calibri"/>
              <a:ea typeface="Calibri"/>
              <a:cs typeface="Calibri"/>
            </a:rPr>
            <a:t>105.213
</a:t>
          </a:r>
          <a:r>
            <a:rPr lang="en-US" cap="none" sz="1100" b="1" i="0" u="none" baseline="0">
              <a:solidFill>
                <a:srgbClr val="000000"/>
              </a:solidFill>
              <a:latin typeface="Calibri"/>
              <a:ea typeface="Calibri"/>
              <a:cs typeface="Calibri"/>
            </a:rPr>
            <a:t>2013: </a:t>
          </a:r>
          <a:r>
            <a:rPr lang="en-US" cap="none" sz="1100" b="0" i="0" u="none" baseline="0">
              <a:solidFill>
                <a:srgbClr val="000000"/>
              </a:solidFill>
              <a:latin typeface="Calibri"/>
              <a:ea typeface="Calibri"/>
              <a:cs typeface="Calibri"/>
            </a:rPr>
            <a:t>106.91
</a:t>
          </a:r>
          <a:r>
            <a:rPr lang="en-US" cap="none" sz="1100" b="1" i="0" u="none" baseline="0">
              <a:solidFill>
                <a:srgbClr val="000000"/>
              </a:solidFill>
              <a:latin typeface="Calibri"/>
              <a:ea typeface="Calibri"/>
              <a:cs typeface="Calibri"/>
            </a:rPr>
            <a:t>2016: </a:t>
          </a:r>
          <a:r>
            <a:rPr lang="en-US" cap="none" sz="1100" b="0" i="0" u="none" baseline="0">
              <a:solidFill>
                <a:srgbClr val="000000"/>
              </a:solidFill>
              <a:latin typeface="Calibri"/>
              <a:ea typeface="Calibri"/>
              <a:cs typeface="Calibri"/>
            </a:rPr>
            <a:t>111.441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To convert from the dollars of one year to 2016 dollars, the</a:t>
          </a:r>
          <a:r>
            <a:rPr lang="en-US" cap="none" sz="1100" b="0" i="0" u="none" baseline="0">
              <a:solidFill>
                <a:srgbClr val="000000"/>
              </a:solidFill>
              <a:latin typeface="Calibri"/>
              <a:ea typeface="Calibri"/>
              <a:cs typeface="Calibri"/>
            </a:rPr>
            <a:t> amount in question was multiplied by the ratio of the price deflator for 2016 to the price deflator for that year. The ratios used for the conversions, by dollar-year converted, were: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2007: </a:t>
          </a:r>
          <a:r>
            <a:rPr lang="en-US" cap="none" sz="1100" b="0" i="0" u="none" baseline="0">
              <a:solidFill>
                <a:srgbClr val="000000"/>
              </a:solidFill>
              <a:latin typeface="Calibri"/>
              <a:ea typeface="Calibri"/>
              <a:cs typeface="Calibri"/>
            </a:rPr>
            <a:t>1.145
</a:t>
          </a:r>
          <a:r>
            <a:rPr lang="en-US" cap="none" sz="1100" b="1" i="0" u="none" baseline="0">
              <a:solidFill>
                <a:srgbClr val="000000"/>
              </a:solidFill>
              <a:latin typeface="Calibri"/>
              <a:ea typeface="Calibri"/>
              <a:cs typeface="Calibri"/>
            </a:rPr>
            <a:t>2009: </a:t>
          </a:r>
          <a:r>
            <a:rPr lang="en-US" cap="none" sz="1100" b="0" i="0" u="none" baseline="0">
              <a:solidFill>
                <a:srgbClr val="000000"/>
              </a:solidFill>
              <a:latin typeface="Calibri"/>
              <a:ea typeface="Calibri"/>
              <a:cs typeface="Calibri"/>
            </a:rPr>
            <a:t>1.114
</a:t>
          </a:r>
          <a:r>
            <a:rPr lang="en-US" cap="none" sz="1100" b="1" i="0" u="none" baseline="0">
              <a:solidFill>
                <a:srgbClr val="000000"/>
              </a:solidFill>
              <a:latin typeface="Calibri"/>
              <a:ea typeface="Calibri"/>
              <a:cs typeface="Calibri"/>
            </a:rPr>
            <a:t>2010: </a:t>
          </a:r>
          <a:r>
            <a:rPr lang="en-US" cap="none" sz="1100" b="0" i="0" u="none" baseline="0">
              <a:solidFill>
                <a:srgbClr val="000000"/>
              </a:solidFill>
              <a:latin typeface="Calibri"/>
              <a:ea typeface="Calibri"/>
              <a:cs typeface="Calibri"/>
            </a:rPr>
            <a:t>1.101
</a:t>
          </a:r>
          <a:r>
            <a:rPr lang="en-US" cap="none" sz="1100" b="1" i="0" u="none" baseline="0">
              <a:solidFill>
                <a:srgbClr val="000000"/>
              </a:solidFill>
              <a:latin typeface="Calibri"/>
              <a:ea typeface="Calibri"/>
              <a:cs typeface="Calibri"/>
            </a:rPr>
            <a:t>2011: </a:t>
          </a:r>
          <a:r>
            <a:rPr lang="en-US" cap="none" sz="1100" b="0" i="0" u="none" baseline="0">
              <a:solidFill>
                <a:srgbClr val="000000"/>
              </a:solidFill>
              <a:latin typeface="Calibri"/>
              <a:ea typeface="Calibri"/>
              <a:cs typeface="Calibri"/>
            </a:rPr>
            <a:t>1.079
</a:t>
          </a:r>
          <a:r>
            <a:rPr lang="en-US" cap="none" sz="1100" b="1" i="0" u="none" baseline="0">
              <a:solidFill>
                <a:srgbClr val="000000"/>
              </a:solidFill>
              <a:latin typeface="Calibri"/>
              <a:ea typeface="Calibri"/>
              <a:cs typeface="Calibri"/>
            </a:rPr>
            <a:t>2012: </a:t>
          </a:r>
          <a:r>
            <a:rPr lang="en-US" cap="none" sz="1100" b="0" i="0" u="none" baseline="0">
              <a:solidFill>
                <a:srgbClr val="000000"/>
              </a:solidFill>
              <a:latin typeface="Calibri"/>
              <a:ea typeface="Calibri"/>
              <a:cs typeface="Calibri"/>
            </a:rPr>
            <a:t>1.059
</a:t>
          </a:r>
          <a:r>
            <a:rPr lang="en-US" cap="none" sz="1100" b="1" i="0" u="none" baseline="0">
              <a:solidFill>
                <a:srgbClr val="000000"/>
              </a:solidFill>
              <a:latin typeface="Calibri"/>
              <a:ea typeface="Calibri"/>
              <a:cs typeface="Calibri"/>
            </a:rPr>
            <a:t>2013: </a:t>
          </a:r>
          <a:r>
            <a:rPr lang="en-US" cap="none" sz="1100" b="0" i="0" u="none" baseline="0">
              <a:solidFill>
                <a:srgbClr val="000000"/>
              </a:solidFill>
              <a:latin typeface="Calibri"/>
              <a:ea typeface="Calibri"/>
              <a:cs typeface="Calibri"/>
            </a:rPr>
            <a:t>1.042
</a:t>
          </a:r>
          <a:r>
            <a:rPr lang="en-US" cap="none" sz="1100" b="1" i="0" u="none" baseline="0">
              <a:solidFill>
                <a:srgbClr val="000000"/>
              </a:solidFill>
              <a:latin typeface="Calibri"/>
              <a:ea typeface="Calibri"/>
              <a:cs typeface="Calibri"/>
            </a:rPr>
            <a:t>2016: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Federal Reserve Bank of St. Louis. </a:t>
          </a:r>
          <a:r>
            <a:rPr lang="en-US" cap="none" sz="1000" b="0" i="1" u="none" baseline="0">
              <a:solidFill>
                <a:srgbClr val="000000"/>
              </a:solidFill>
              <a:latin typeface="Calibri"/>
              <a:ea typeface="Calibri"/>
              <a:cs typeface="Calibri"/>
            </a:rPr>
            <a:t>Gross Domestic Product: Implicit Price Deflator</a:t>
          </a:r>
          <a:r>
            <a:rPr lang="en-US" cap="none" sz="1000" b="0" i="0" u="none" baseline="0">
              <a:solidFill>
                <a:srgbClr val="000000"/>
              </a:solidFill>
              <a:latin typeface="Calibri"/>
              <a:ea typeface="Calibri"/>
              <a:cs typeface="Calibri"/>
            </a:rPr>
            <a:t> (last accessed June 2016).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47"/>
  <sheetViews>
    <sheetView tabSelected="1" zoomScalePageLayoutView="0" workbookViewId="0" topLeftCell="A1">
      <pane xSplit="1" topLeftCell="M1" activePane="topRight" state="frozen"/>
      <selection pane="topLeft" activeCell="A1" sqref="A1"/>
      <selection pane="topRight" activeCell="A1" sqref="A1"/>
    </sheetView>
  </sheetViews>
  <sheetFormatPr defaultColWidth="9.140625" defaultRowHeight="15"/>
  <cols>
    <col min="1" max="1" width="25.7109375" style="5" customWidth="1"/>
    <col min="2" max="2" width="10.140625" style="5" bestFit="1" customWidth="1"/>
    <col min="3" max="4" width="11.140625" style="0" bestFit="1" customWidth="1"/>
    <col min="5" max="5" width="12.421875" style="5" customWidth="1"/>
    <col min="6" max="6" width="13.140625" style="5" customWidth="1"/>
    <col min="7" max="7" width="17.140625" style="0" customWidth="1"/>
    <col min="8" max="8" width="13.421875" style="0" customWidth="1"/>
    <col min="9" max="9" width="13.7109375" style="0" customWidth="1"/>
    <col min="10" max="10" width="15.28125" style="0" customWidth="1"/>
    <col min="11" max="11" width="13.28125" style="0" customWidth="1"/>
    <col min="12" max="12" width="31.28125" style="0" customWidth="1"/>
    <col min="13" max="13" width="14.8515625" style="0" customWidth="1"/>
    <col min="14" max="14" width="15.28125" style="0" customWidth="1"/>
    <col min="15" max="15" width="3.7109375" style="0" hidden="1" customWidth="1"/>
    <col min="16" max="16" width="15.140625" style="5" customWidth="1"/>
    <col min="17" max="17" width="15.7109375" style="5" customWidth="1"/>
    <col min="18" max="18" width="18.421875" style="5" customWidth="1"/>
    <col min="19" max="19" width="25.28125" style="5" customWidth="1"/>
    <col min="20" max="20" width="27.28125" style="5" customWidth="1"/>
  </cols>
  <sheetData>
    <row r="1" spans="1:20" ht="46.5" customHeight="1" thickTop="1">
      <c r="A1" s="50"/>
      <c r="B1" s="143" t="s">
        <v>79</v>
      </c>
      <c r="C1" s="143"/>
      <c r="D1" s="144"/>
      <c r="E1" s="143" t="s">
        <v>81</v>
      </c>
      <c r="F1" s="144"/>
      <c r="G1" s="145" t="s">
        <v>82</v>
      </c>
      <c r="H1" s="144"/>
      <c r="I1" s="145" t="s">
        <v>84</v>
      </c>
      <c r="J1" s="144"/>
      <c r="K1" s="145" t="s">
        <v>105</v>
      </c>
      <c r="L1" s="144"/>
      <c r="M1" s="145" t="s">
        <v>111</v>
      </c>
      <c r="N1" s="143"/>
      <c r="O1" s="99"/>
      <c r="P1" s="145" t="s">
        <v>110</v>
      </c>
      <c r="Q1" s="144"/>
      <c r="R1" s="152" t="s">
        <v>137</v>
      </c>
      <c r="S1" s="153"/>
      <c r="T1" s="154"/>
    </row>
    <row r="2" spans="1:20" ht="41.25" customHeight="1">
      <c r="A2" s="49" t="s">
        <v>0</v>
      </c>
      <c r="B2" s="97">
        <v>2020</v>
      </c>
      <c r="C2" s="39">
        <v>2025</v>
      </c>
      <c r="D2" s="40">
        <v>2030</v>
      </c>
      <c r="E2" s="97">
        <v>2020</v>
      </c>
      <c r="F2" s="49">
        <v>2025</v>
      </c>
      <c r="G2" s="39">
        <v>2020</v>
      </c>
      <c r="H2" s="40">
        <v>2030</v>
      </c>
      <c r="I2" s="39">
        <v>2020</v>
      </c>
      <c r="J2" s="40">
        <v>2030</v>
      </c>
      <c r="K2" s="39">
        <v>2020</v>
      </c>
      <c r="L2" s="40">
        <v>2030</v>
      </c>
      <c r="M2" s="162">
        <v>2025</v>
      </c>
      <c r="N2" s="163"/>
      <c r="P2" s="31">
        <v>2020</v>
      </c>
      <c r="Q2" s="49">
        <v>2025</v>
      </c>
      <c r="R2" s="96" t="s">
        <v>138</v>
      </c>
      <c r="S2" s="97" t="s">
        <v>139</v>
      </c>
      <c r="T2" s="49" t="s">
        <v>140</v>
      </c>
    </row>
    <row r="3" spans="1:20" ht="30">
      <c r="A3" s="50" t="s">
        <v>43</v>
      </c>
      <c r="B3" s="56">
        <f>B4*0.907185</f>
        <v>-74389170</v>
      </c>
      <c r="C3" s="56">
        <f>C4*0.907185</f>
        <v>-239496840</v>
      </c>
      <c r="D3" s="41">
        <f>D4*0.907185</f>
        <v>-374667405</v>
      </c>
      <c r="E3" s="56">
        <v>1000000</v>
      </c>
      <c r="F3" s="41">
        <v>1200000</v>
      </c>
      <c r="G3" s="56">
        <v>-156300000</v>
      </c>
      <c r="H3" s="41">
        <v>-307000000</v>
      </c>
      <c r="I3" s="56">
        <v>-27000000</v>
      </c>
      <c r="J3" s="41">
        <v>-271000000</v>
      </c>
      <c r="K3" s="33"/>
      <c r="L3" s="41">
        <v>-76000000</v>
      </c>
      <c r="M3" s="164">
        <v>-37400000</v>
      </c>
      <c r="N3" s="165"/>
      <c r="O3" s="33"/>
      <c r="P3" s="56">
        <v>-4014293.625</v>
      </c>
      <c r="Q3" s="41">
        <v>-4059652.875</v>
      </c>
      <c r="R3" s="95">
        <f aca="true" t="shared" si="0" ref="R3:R14">B3+E3+G3+I3+P3</f>
        <v>-260703463.625</v>
      </c>
      <c r="S3" s="56">
        <f aca="true" t="shared" si="1" ref="S3:S15">C3+F3+M3+Q3</f>
        <v>-279756492.875</v>
      </c>
      <c r="T3" s="41">
        <f aca="true" t="shared" si="2" ref="T3:T14">D3+H3+J3+I3</f>
        <v>-979667405</v>
      </c>
    </row>
    <row r="4" spans="1:20" ht="15">
      <c r="A4" s="47" t="s">
        <v>74</v>
      </c>
      <c r="B4" s="32">
        <v>-82000000</v>
      </c>
      <c r="C4" s="32">
        <v>-264000000</v>
      </c>
      <c r="D4" s="37">
        <v>-413000000</v>
      </c>
      <c r="E4" s="32">
        <v>1000000</v>
      </c>
      <c r="F4" s="37">
        <v>1200000</v>
      </c>
      <c r="G4" s="32">
        <v>-153296024</v>
      </c>
      <c r="H4" s="46">
        <v>301214917</v>
      </c>
      <c r="I4" s="32">
        <v>-25353160.151</v>
      </c>
      <c r="J4" s="37">
        <v>-272270893.798</v>
      </c>
      <c r="K4" s="33"/>
      <c r="L4" s="46">
        <v>-80415858.847</v>
      </c>
      <c r="M4" s="160">
        <v>-40124131.718</v>
      </c>
      <c r="N4" s="161"/>
      <c r="O4" s="33"/>
      <c r="P4" s="35"/>
      <c r="Q4" s="47"/>
      <c r="R4" s="67">
        <f t="shared" si="0"/>
        <v>-259649184.151</v>
      </c>
      <c r="S4" s="32">
        <f t="shared" si="1"/>
        <v>-302924131.718</v>
      </c>
      <c r="T4" s="37">
        <f t="shared" si="2"/>
        <v>-409409136.949</v>
      </c>
    </row>
    <row r="5" spans="1:20" ht="15">
      <c r="A5" s="47" t="s">
        <v>46</v>
      </c>
      <c r="B5" s="32"/>
      <c r="C5" s="32"/>
      <c r="D5" s="37"/>
      <c r="E5" s="57">
        <v>-300000</v>
      </c>
      <c r="F5" s="44">
        <v>-510000</v>
      </c>
      <c r="G5" s="58">
        <v>-169694</v>
      </c>
      <c r="H5" s="46">
        <v>-333393</v>
      </c>
      <c r="I5" s="32">
        <v>-44092.452</v>
      </c>
      <c r="J5" s="46">
        <v>-264554.715</v>
      </c>
      <c r="K5" s="33"/>
      <c r="L5" s="46">
        <v>117912.829971</v>
      </c>
      <c r="M5" s="160">
        <v>-39903.669</v>
      </c>
      <c r="N5" s="161"/>
      <c r="O5" s="33"/>
      <c r="P5" s="6">
        <v>-177000</v>
      </c>
      <c r="Q5" s="10">
        <v>-179000</v>
      </c>
      <c r="R5" s="67">
        <f t="shared" si="0"/>
        <v>-690786.452</v>
      </c>
      <c r="S5" s="32">
        <f t="shared" si="1"/>
        <v>-728903.669</v>
      </c>
      <c r="T5" s="37">
        <f t="shared" si="2"/>
        <v>-642040.1670000001</v>
      </c>
    </row>
    <row r="6" spans="1:20" ht="15">
      <c r="A6" s="47" t="s">
        <v>83</v>
      </c>
      <c r="B6" s="32"/>
      <c r="C6" s="32"/>
      <c r="D6" s="37"/>
      <c r="E6" s="57"/>
      <c r="F6" s="44"/>
      <c r="G6" s="58">
        <v>-332.898</v>
      </c>
      <c r="H6" s="46">
        <v>-634</v>
      </c>
      <c r="I6" s="32">
        <v>0</v>
      </c>
      <c r="J6" s="37">
        <v>0</v>
      </c>
      <c r="K6" s="33"/>
      <c r="L6" s="46">
        <v>-208.06680853119</v>
      </c>
      <c r="M6" s="160">
        <v>-140.56318727319</v>
      </c>
      <c r="N6" s="161"/>
      <c r="O6" s="33"/>
      <c r="P6" s="35"/>
      <c r="Q6" s="47"/>
      <c r="R6" s="67">
        <f t="shared" si="0"/>
        <v>-332.898</v>
      </c>
      <c r="S6" s="32">
        <f t="shared" si="1"/>
        <v>-140.56318727319</v>
      </c>
      <c r="T6" s="37">
        <f t="shared" si="2"/>
        <v>-634</v>
      </c>
    </row>
    <row r="7" spans="1:20" ht="15">
      <c r="A7" s="47" t="s">
        <v>75</v>
      </c>
      <c r="B7" s="32">
        <v>-54000</v>
      </c>
      <c r="C7" s="32">
        <v>-185000</v>
      </c>
      <c r="D7" s="37">
        <v>-280000</v>
      </c>
      <c r="E7" s="35"/>
      <c r="F7" s="47"/>
      <c r="G7" s="33"/>
      <c r="H7" s="38"/>
      <c r="I7" s="33"/>
      <c r="J7" s="38"/>
      <c r="K7" s="33"/>
      <c r="L7" s="38"/>
      <c r="M7" s="158"/>
      <c r="N7" s="159"/>
      <c r="O7" s="33"/>
      <c r="P7" s="35"/>
      <c r="Q7" s="47"/>
      <c r="R7" s="67">
        <f t="shared" si="0"/>
        <v>-54000</v>
      </c>
      <c r="S7" s="32">
        <f t="shared" si="1"/>
        <v>-185000</v>
      </c>
      <c r="T7" s="37">
        <f t="shared" si="2"/>
        <v>-280000</v>
      </c>
    </row>
    <row r="8" spans="1:20" ht="15">
      <c r="A8" s="47" t="s">
        <v>61</v>
      </c>
      <c r="B8" s="32">
        <v>-60000</v>
      </c>
      <c r="C8" s="32">
        <v>-203000</v>
      </c>
      <c r="D8" s="37">
        <v>-278000</v>
      </c>
      <c r="E8" s="32">
        <v>510</v>
      </c>
      <c r="F8" s="37">
        <v>600</v>
      </c>
      <c r="G8" s="32">
        <v>5881</v>
      </c>
      <c r="H8" s="37">
        <v>21763</v>
      </c>
      <c r="I8" s="35">
        <v>-904</v>
      </c>
      <c r="J8" s="37">
        <v>-6509</v>
      </c>
      <c r="K8" s="33"/>
      <c r="L8" s="37">
        <v>-245129</v>
      </c>
      <c r="M8" s="160">
        <v>-22710</v>
      </c>
      <c r="N8" s="161"/>
      <c r="O8" s="33"/>
      <c r="P8" s="35"/>
      <c r="Q8" s="47"/>
      <c r="R8" s="67">
        <f t="shared" si="0"/>
        <v>-54513</v>
      </c>
      <c r="S8" s="32">
        <f t="shared" si="1"/>
        <v>-225110</v>
      </c>
      <c r="T8" s="37">
        <f t="shared" si="2"/>
        <v>-263650</v>
      </c>
    </row>
    <row r="9" spans="1:20" ht="15">
      <c r="A9" s="47" t="s">
        <v>63</v>
      </c>
      <c r="B9" s="32"/>
      <c r="C9" s="32"/>
      <c r="D9" s="37"/>
      <c r="E9" s="32"/>
      <c r="F9" s="37"/>
      <c r="G9" s="32">
        <v>13832</v>
      </c>
      <c r="H9" s="37">
        <v>27443</v>
      </c>
      <c r="I9" s="32">
        <v>-1270</v>
      </c>
      <c r="J9" s="37">
        <v>-13377</v>
      </c>
      <c r="K9" s="33"/>
      <c r="L9" s="37">
        <v>-6888</v>
      </c>
      <c r="M9" s="160">
        <v>-6080</v>
      </c>
      <c r="N9" s="161"/>
      <c r="O9" s="33"/>
      <c r="P9" s="35"/>
      <c r="Q9" s="47"/>
      <c r="R9" s="67">
        <f t="shared" si="0"/>
        <v>12562</v>
      </c>
      <c r="S9" s="32">
        <f t="shared" si="1"/>
        <v>-6080</v>
      </c>
      <c r="T9" s="37">
        <f t="shared" si="2"/>
        <v>12796</v>
      </c>
    </row>
    <row r="10" spans="1:20" ht="15">
      <c r="A10" s="47" t="s">
        <v>242</v>
      </c>
      <c r="B10" s="32"/>
      <c r="C10" s="32"/>
      <c r="D10" s="37"/>
      <c r="E10" s="32">
        <v>19</v>
      </c>
      <c r="F10" s="37">
        <v>22</v>
      </c>
      <c r="G10" s="32"/>
      <c r="H10" s="37"/>
      <c r="I10" s="32"/>
      <c r="J10" s="37"/>
      <c r="K10" s="33"/>
      <c r="L10" s="37"/>
      <c r="M10" s="108"/>
      <c r="N10" s="109"/>
      <c r="O10" s="33"/>
      <c r="P10" s="35"/>
      <c r="Q10" s="47"/>
      <c r="R10" s="67">
        <f>E10</f>
        <v>19</v>
      </c>
      <c r="S10" s="32">
        <f>F10</f>
        <v>22</v>
      </c>
      <c r="T10" s="37">
        <v>0</v>
      </c>
    </row>
    <row r="11" spans="1:20" ht="15">
      <c r="A11" s="51" t="s">
        <v>62</v>
      </c>
      <c r="B11" s="35"/>
      <c r="C11" s="33"/>
      <c r="D11" s="38"/>
      <c r="E11" s="32"/>
      <c r="F11" s="37"/>
      <c r="G11" s="32">
        <v>2398</v>
      </c>
      <c r="H11" s="37">
        <v>4564</v>
      </c>
      <c r="I11" s="35">
        <v>-136</v>
      </c>
      <c r="J11" s="37">
        <v>-1254</v>
      </c>
      <c r="K11" s="33"/>
      <c r="L11" s="47">
        <v>356</v>
      </c>
      <c r="M11" s="160">
        <v>-1110</v>
      </c>
      <c r="N11" s="161"/>
      <c r="O11" s="33"/>
      <c r="P11" s="35"/>
      <c r="Q11" s="47"/>
      <c r="R11" s="67">
        <f t="shared" si="0"/>
        <v>2262</v>
      </c>
      <c r="S11" s="32">
        <f t="shared" si="1"/>
        <v>-1110</v>
      </c>
      <c r="T11" s="37">
        <f t="shared" si="2"/>
        <v>3174</v>
      </c>
    </row>
    <row r="12" spans="1:20" ht="15">
      <c r="A12" s="51" t="s">
        <v>60</v>
      </c>
      <c r="B12" s="35"/>
      <c r="C12" s="33"/>
      <c r="D12" s="38"/>
      <c r="E12" s="32">
        <v>2800</v>
      </c>
      <c r="F12" s="37">
        <v>3200</v>
      </c>
      <c r="G12" s="32">
        <v>3992</v>
      </c>
      <c r="H12" s="37">
        <v>170675</v>
      </c>
      <c r="I12" s="32">
        <v>14164</v>
      </c>
      <c r="J12" s="37">
        <v>224875</v>
      </c>
      <c r="K12" s="33"/>
      <c r="L12" s="37">
        <v>-55579</v>
      </c>
      <c r="M12" s="160">
        <v>-13254</v>
      </c>
      <c r="N12" s="161"/>
      <c r="O12" s="33"/>
      <c r="P12" s="35"/>
      <c r="Q12" s="47"/>
      <c r="R12" s="67">
        <f t="shared" si="0"/>
        <v>20956</v>
      </c>
      <c r="S12" s="32">
        <f t="shared" si="1"/>
        <v>-10054</v>
      </c>
      <c r="T12" s="37">
        <f t="shared" si="2"/>
        <v>409714</v>
      </c>
    </row>
    <row r="13" spans="1:20" ht="15">
      <c r="A13" s="51" t="s">
        <v>80</v>
      </c>
      <c r="B13" s="35"/>
      <c r="C13" s="33"/>
      <c r="D13" s="38"/>
      <c r="E13" s="32">
        <v>1900</v>
      </c>
      <c r="F13" s="37">
        <v>3900</v>
      </c>
      <c r="G13" s="32">
        <v>60187</v>
      </c>
      <c r="H13" s="37">
        <v>-115542</v>
      </c>
      <c r="I13" s="32">
        <v>-11712</v>
      </c>
      <c r="J13" s="37">
        <v>-123070</v>
      </c>
      <c r="K13" s="33"/>
      <c r="L13" s="38"/>
      <c r="M13" s="158"/>
      <c r="N13" s="159"/>
      <c r="O13" s="33"/>
      <c r="P13" s="35"/>
      <c r="Q13" s="47"/>
      <c r="R13" s="67">
        <f t="shared" si="0"/>
        <v>50375</v>
      </c>
      <c r="S13" s="32">
        <f t="shared" si="1"/>
        <v>3900</v>
      </c>
      <c r="T13" s="37">
        <f t="shared" si="2"/>
        <v>-250324</v>
      </c>
    </row>
    <row r="14" spans="1:20" ht="15">
      <c r="A14" s="51" t="s">
        <v>176</v>
      </c>
      <c r="B14" s="35"/>
      <c r="C14" s="33"/>
      <c r="D14" s="38"/>
      <c r="E14" s="32">
        <v>150000</v>
      </c>
      <c r="F14" s="37">
        <v>210000</v>
      </c>
      <c r="G14" s="58">
        <v>-10278</v>
      </c>
      <c r="H14" s="46">
        <v>-20050</v>
      </c>
      <c r="I14" s="32">
        <v>-2312.6491</v>
      </c>
      <c r="J14" s="37">
        <v>-14646.4104</v>
      </c>
      <c r="K14" s="33"/>
      <c r="L14" s="37">
        <v>-29932</v>
      </c>
      <c r="M14" s="160">
        <v>-5305</v>
      </c>
      <c r="N14" s="161"/>
      <c r="O14" s="33"/>
      <c r="P14" s="6">
        <v>-256000</v>
      </c>
      <c r="Q14" s="6">
        <v>-265000</v>
      </c>
      <c r="R14" s="67">
        <f t="shared" si="0"/>
        <v>-118590.64910000001</v>
      </c>
      <c r="S14" s="32">
        <f t="shared" si="1"/>
        <v>-60305</v>
      </c>
      <c r="T14" s="37">
        <f t="shared" si="2"/>
        <v>-37009.0595</v>
      </c>
    </row>
    <row r="15" spans="1:20" ht="15">
      <c r="A15" s="51" t="s">
        <v>177</v>
      </c>
      <c r="B15" s="35"/>
      <c r="C15" s="33"/>
      <c r="D15" s="38"/>
      <c r="E15" s="35"/>
      <c r="F15" s="47"/>
      <c r="G15" s="33"/>
      <c r="H15" s="38"/>
      <c r="I15" s="33"/>
      <c r="J15" s="38"/>
      <c r="K15" s="33"/>
      <c r="L15" s="37">
        <v>-336.46164187021</v>
      </c>
      <c r="M15" s="160">
        <v>-66.859420662213</v>
      </c>
      <c r="N15" s="161"/>
      <c r="O15" s="33"/>
      <c r="P15" s="35"/>
      <c r="Q15" s="47"/>
      <c r="R15" s="67"/>
      <c r="S15" s="32">
        <f t="shared" si="1"/>
        <v>-66.859420662213</v>
      </c>
      <c r="T15" s="37"/>
    </row>
    <row r="16" spans="1:20" ht="15">
      <c r="A16" s="47"/>
      <c r="B16" s="35"/>
      <c r="C16" s="33"/>
      <c r="D16" s="38"/>
      <c r="E16" s="35"/>
      <c r="F16" s="47"/>
      <c r="G16" s="33"/>
      <c r="H16" s="38"/>
      <c r="I16" s="33"/>
      <c r="J16" s="38"/>
      <c r="K16" s="33"/>
      <c r="L16" s="38"/>
      <c r="M16" s="181"/>
      <c r="N16" s="182"/>
      <c r="O16" s="33"/>
      <c r="P16" s="35"/>
      <c r="Q16" s="47"/>
      <c r="R16" s="67"/>
      <c r="S16" s="32"/>
      <c r="T16" s="37"/>
    </row>
    <row r="17" spans="1:20" ht="15.75" thickBot="1">
      <c r="A17" s="55"/>
      <c r="B17" s="54"/>
      <c r="C17" s="53"/>
      <c r="D17" s="52"/>
      <c r="E17" s="54"/>
      <c r="F17" s="55"/>
      <c r="G17" s="53"/>
      <c r="H17" s="52"/>
      <c r="I17" s="53"/>
      <c r="J17" s="52"/>
      <c r="K17" s="53"/>
      <c r="L17" s="52"/>
      <c r="M17" s="183"/>
      <c r="N17" s="184"/>
      <c r="O17" s="53"/>
      <c r="P17" s="54"/>
      <c r="Q17" s="55"/>
      <c r="R17" s="67"/>
      <c r="S17" s="32"/>
      <c r="T17" s="47"/>
    </row>
    <row r="18" spans="1:20" ht="40.5" customHeight="1" thickTop="1">
      <c r="A18" s="61"/>
      <c r="B18" s="31">
        <v>2020</v>
      </c>
      <c r="C18" s="66">
        <v>2025</v>
      </c>
      <c r="D18" s="63">
        <v>2030</v>
      </c>
      <c r="E18" s="97">
        <v>2020</v>
      </c>
      <c r="F18" s="49">
        <v>2025</v>
      </c>
      <c r="G18" s="39">
        <v>2020</v>
      </c>
      <c r="H18" s="40">
        <v>2030</v>
      </c>
      <c r="I18" s="39">
        <v>2020</v>
      </c>
      <c r="J18" s="40">
        <v>2030</v>
      </c>
      <c r="K18" s="39">
        <v>2020</v>
      </c>
      <c r="L18" s="40">
        <v>2030</v>
      </c>
      <c r="M18" s="166">
        <v>2030</v>
      </c>
      <c r="N18" s="167"/>
      <c r="O18" s="66"/>
      <c r="P18" s="31">
        <v>2020</v>
      </c>
      <c r="Q18" s="49">
        <v>2025</v>
      </c>
      <c r="R18" s="155" t="s">
        <v>175</v>
      </c>
      <c r="S18" s="156" t="s">
        <v>141</v>
      </c>
      <c r="T18" s="157" t="s">
        <v>142</v>
      </c>
    </row>
    <row r="19" spans="1:20" ht="43.5" customHeight="1">
      <c r="A19" s="49" t="s">
        <v>122</v>
      </c>
      <c r="B19" s="31"/>
      <c r="C19" s="66"/>
      <c r="D19" s="40"/>
      <c r="E19" s="97"/>
      <c r="F19" s="49"/>
      <c r="G19" s="39"/>
      <c r="H19" s="40"/>
      <c r="I19" s="39"/>
      <c r="J19" s="40"/>
      <c r="K19" s="39"/>
      <c r="L19" s="40"/>
      <c r="M19" s="168"/>
      <c r="N19" s="169"/>
      <c r="O19" s="66"/>
      <c r="P19" s="31"/>
      <c r="Q19" s="49"/>
      <c r="R19" s="146"/>
      <c r="S19" s="147"/>
      <c r="T19" s="148"/>
    </row>
    <row r="20" spans="1:20" ht="15">
      <c r="A20" s="70" t="s">
        <v>178</v>
      </c>
      <c r="B20" s="124">
        <v>3560.7</v>
      </c>
      <c r="C20" s="124">
        <v>12948</v>
      </c>
      <c r="D20" s="125">
        <v>21580</v>
      </c>
      <c r="E20" s="7">
        <v>381.23999999999995</v>
      </c>
      <c r="F20" s="71">
        <v>730.7099999999999</v>
      </c>
      <c r="G20" s="7">
        <v>4236.5</v>
      </c>
      <c r="H20" s="71">
        <v>10190.5</v>
      </c>
      <c r="I20" s="7">
        <v>696.933</v>
      </c>
      <c r="J20" s="71">
        <v>9259.41</v>
      </c>
      <c r="K20" s="7">
        <v>1114</v>
      </c>
      <c r="L20" s="71">
        <v>2785.0000000000005</v>
      </c>
      <c r="M20" s="170">
        <v>5418.400000000001</v>
      </c>
      <c r="N20" s="171"/>
      <c r="P20" s="7">
        <v>220.272</v>
      </c>
      <c r="Q20" s="7">
        <v>260.514</v>
      </c>
      <c r="R20" s="133">
        <f>B20+E20+G20+I20+K20+P20</f>
        <v>10209.645</v>
      </c>
      <c r="S20" s="134">
        <f>C20+F20+Q20</f>
        <v>13939.223999999998</v>
      </c>
      <c r="T20" s="130">
        <f>D20+H20+J20+L20+M20</f>
        <v>49233.310000000005</v>
      </c>
    </row>
    <row r="21" spans="1:20" ht="15">
      <c r="A21" s="70" t="s">
        <v>119</v>
      </c>
      <c r="B21" s="124">
        <v>5179.2</v>
      </c>
      <c r="C21" s="124">
        <v>18343</v>
      </c>
      <c r="D21" s="125">
        <v>30212</v>
      </c>
      <c r="F21" s="47"/>
      <c r="G21" s="13">
        <v>52927</v>
      </c>
      <c r="H21" s="83">
        <f aca="true" t="shared" si="3" ref="H21:M21">H22-H20</f>
        <v>115556.75</v>
      </c>
      <c r="I21" s="89">
        <f t="shared" si="3"/>
        <v>9851.748</v>
      </c>
      <c r="J21" s="83">
        <f t="shared" si="3"/>
        <v>115472.87999999999</v>
      </c>
      <c r="K21" s="89">
        <f t="shared" si="3"/>
        <v>11362.800000000001</v>
      </c>
      <c r="L21" s="83">
        <f t="shared" si="3"/>
        <v>27404.400000000005</v>
      </c>
      <c r="M21" s="172">
        <f t="shared" si="3"/>
        <v>32093.59999999999</v>
      </c>
      <c r="N21" s="173"/>
      <c r="P21" s="7">
        <v>80.484</v>
      </c>
      <c r="Q21" s="7">
        <v>166.26299999999998</v>
      </c>
      <c r="R21" s="133">
        <f>B21+E21+G21+I21+K21+P21</f>
        <v>79401.232</v>
      </c>
      <c r="S21" s="134">
        <f>C21+F21+Q21</f>
        <v>18509.263</v>
      </c>
      <c r="T21" s="130">
        <f>D21+H21+J21+L21+M21</f>
        <v>320739.63</v>
      </c>
    </row>
    <row r="22" spans="1:20" ht="15">
      <c r="A22" s="50" t="s">
        <v>120</v>
      </c>
      <c r="B22" s="126">
        <v>8739.9</v>
      </c>
      <c r="C22" s="21">
        <v>31291</v>
      </c>
      <c r="D22" s="86">
        <v>51792</v>
      </c>
      <c r="F22" s="47"/>
      <c r="G22" s="22">
        <v>57209</v>
      </c>
      <c r="H22" s="82">
        <v>125747.25</v>
      </c>
      <c r="I22" s="21">
        <v>10548.681</v>
      </c>
      <c r="J22" s="86">
        <v>124732.29</v>
      </c>
      <c r="K22" s="21">
        <v>12476.800000000001</v>
      </c>
      <c r="L22" s="86">
        <v>30189.400000000005</v>
      </c>
      <c r="M22" s="174">
        <v>37511.99999999999</v>
      </c>
      <c r="N22" s="175"/>
      <c r="P22" s="22">
        <f>SUM(P20:P21)</f>
        <v>300.756</v>
      </c>
      <c r="Q22" s="22">
        <f>SUM(Q20:Q21)</f>
        <v>426.777</v>
      </c>
      <c r="R22" s="135">
        <f>B22+E22+G22+I22+K22+P22</f>
        <v>89275.13699999999</v>
      </c>
      <c r="S22" s="136">
        <f>C22+F22+Q22</f>
        <v>31717.777</v>
      </c>
      <c r="T22" s="131">
        <f>D22+H22+J22+L22+M22</f>
        <v>369972.94</v>
      </c>
    </row>
    <row r="23" spans="1:20" ht="15">
      <c r="A23" s="50"/>
      <c r="B23" s="15"/>
      <c r="C23" s="16"/>
      <c r="D23" s="85"/>
      <c r="F23" s="47"/>
      <c r="H23" s="38"/>
      <c r="J23" s="38"/>
      <c r="L23" s="38"/>
      <c r="M23" s="181"/>
      <c r="N23" s="182"/>
      <c r="Q23" s="47"/>
      <c r="R23" s="133"/>
      <c r="S23" s="134"/>
      <c r="T23" s="130"/>
    </row>
    <row r="24" spans="1:20" ht="15">
      <c r="A24" s="49" t="s">
        <v>123</v>
      </c>
      <c r="B24" s="127"/>
      <c r="C24" s="128"/>
      <c r="D24" s="129"/>
      <c r="E24" s="4"/>
      <c r="F24" s="59"/>
      <c r="G24" s="2"/>
      <c r="H24" s="36"/>
      <c r="I24" s="2"/>
      <c r="J24" s="36"/>
      <c r="K24" s="2"/>
      <c r="L24" s="36"/>
      <c r="M24" s="178"/>
      <c r="N24" s="179"/>
      <c r="P24" s="4"/>
      <c r="Q24" s="59"/>
      <c r="R24" s="137"/>
      <c r="S24" s="138"/>
      <c r="T24" s="139"/>
    </row>
    <row r="25" spans="1:20" ht="15">
      <c r="A25" s="70" t="s">
        <v>5</v>
      </c>
      <c r="B25" s="15">
        <v>1510.6</v>
      </c>
      <c r="C25" s="15">
        <v>3237</v>
      </c>
      <c r="D25" s="130">
        <v>5502.9</v>
      </c>
      <c r="E25" s="84">
        <v>338.88</v>
      </c>
      <c r="F25" s="90">
        <v>561.27</v>
      </c>
      <c r="G25" s="13">
        <v>17862</v>
      </c>
      <c r="H25" s="83">
        <v>18091</v>
      </c>
      <c r="I25" s="16">
        <v>10118.19</v>
      </c>
      <c r="J25" s="85">
        <v>39525.9</v>
      </c>
      <c r="K25" s="16">
        <v>2228</v>
      </c>
      <c r="L25" s="85">
        <v>2450.8</v>
      </c>
      <c r="M25" s="170">
        <v>5626.8</v>
      </c>
      <c r="N25" s="171"/>
      <c r="P25" s="84">
        <v>168.381</v>
      </c>
      <c r="Q25" s="90">
        <v>219.213</v>
      </c>
      <c r="R25" s="133">
        <f>B25+E25+G25+I25+K25+P25</f>
        <v>32226.051</v>
      </c>
      <c r="S25" s="134">
        <f>C25+F25+Q25</f>
        <v>4017.483</v>
      </c>
      <c r="T25" s="130">
        <f>D25+H25+J25+L25+M25</f>
        <v>71197.40000000001</v>
      </c>
    </row>
    <row r="26" spans="1:20" ht="15">
      <c r="A26" s="70" t="s">
        <v>121</v>
      </c>
      <c r="B26" s="15"/>
      <c r="C26" s="16"/>
      <c r="D26" s="85"/>
      <c r="F26" s="47"/>
      <c r="G26" s="7">
        <v>2633.5</v>
      </c>
      <c r="H26" s="71">
        <v>5267</v>
      </c>
      <c r="I26" s="16">
        <v>620.9639999999999</v>
      </c>
      <c r="J26" s="85">
        <v>6286.71</v>
      </c>
      <c r="K26" s="16">
        <v>222.8</v>
      </c>
      <c r="L26" s="85">
        <v>445.6</v>
      </c>
      <c r="M26" s="170">
        <v>416.8</v>
      </c>
      <c r="N26" s="171"/>
      <c r="Q26" s="47"/>
      <c r="R26" s="133">
        <f>B26+E26+G26+I26+K26+P26</f>
        <v>3477.264</v>
      </c>
      <c r="S26" s="134">
        <f>C26+F26+Q26</f>
        <v>0</v>
      </c>
      <c r="T26" s="130">
        <f>D26+H26+J26+L26+M26</f>
        <v>12416.109999999999</v>
      </c>
    </row>
    <row r="27" spans="1:20" ht="15">
      <c r="A27" s="50" t="s">
        <v>40</v>
      </c>
      <c r="B27" s="126">
        <v>1510.6</v>
      </c>
      <c r="C27" s="126">
        <v>3237</v>
      </c>
      <c r="D27" s="131">
        <v>5502.9</v>
      </c>
      <c r="E27" s="9">
        <v>338.88</v>
      </c>
      <c r="F27" s="72">
        <v>561.27</v>
      </c>
      <c r="G27" s="27">
        <f>SUM(G25:G26)</f>
        <v>20495.5</v>
      </c>
      <c r="H27" s="87">
        <f>SUM(H25:H26)</f>
        <v>23358</v>
      </c>
      <c r="I27" s="21">
        <v>10739.154</v>
      </c>
      <c r="J27" s="86">
        <v>45812.61</v>
      </c>
      <c r="K27" s="21">
        <v>2450.8</v>
      </c>
      <c r="L27" s="86">
        <v>2896.4</v>
      </c>
      <c r="M27" s="180">
        <v>6043.6</v>
      </c>
      <c r="N27" s="175"/>
      <c r="P27" s="9">
        <v>168.381</v>
      </c>
      <c r="Q27" s="72">
        <v>219.213</v>
      </c>
      <c r="R27" s="135">
        <f>B27+E27+G27+I27+K27+P27</f>
        <v>35703.315</v>
      </c>
      <c r="S27" s="136">
        <f>C27+F27+Q27</f>
        <v>4017.483</v>
      </c>
      <c r="T27" s="131">
        <f>D27+H27+J27+L27+M27</f>
        <v>83613.51000000001</v>
      </c>
    </row>
    <row r="28" spans="1:20" ht="15">
      <c r="A28" s="50"/>
      <c r="B28" s="15"/>
      <c r="C28" s="16"/>
      <c r="D28" s="85"/>
      <c r="F28" s="47"/>
      <c r="H28" s="38"/>
      <c r="J28" s="38"/>
      <c r="L28" s="38"/>
      <c r="M28" s="158"/>
      <c r="N28" s="159"/>
      <c r="Q28" s="47"/>
      <c r="R28" s="133"/>
      <c r="S28" s="134"/>
      <c r="T28" s="130"/>
    </row>
    <row r="29" spans="1:21" ht="30">
      <c r="A29" s="93" t="s">
        <v>124</v>
      </c>
      <c r="B29" s="123">
        <v>7229.3</v>
      </c>
      <c r="C29" s="123">
        <v>28054</v>
      </c>
      <c r="D29" s="132">
        <v>46397</v>
      </c>
      <c r="E29" s="24">
        <v>37.065</v>
      </c>
      <c r="F29" s="80">
        <v>180.03</v>
      </c>
      <c r="G29" s="24">
        <v>34693.5</v>
      </c>
      <c r="H29" s="88">
        <v>100416.5</v>
      </c>
      <c r="I29" s="24">
        <v>168.453</v>
      </c>
      <c r="J29" s="80">
        <v>81363.9</v>
      </c>
      <c r="K29" s="92">
        <v>10026.000000000002</v>
      </c>
      <c r="L29" s="91">
        <v>27293.000000000004</v>
      </c>
      <c r="M29" s="188">
        <v>31468.4</v>
      </c>
      <c r="N29" s="189"/>
      <c r="P29" s="24">
        <v>133.434</v>
      </c>
      <c r="Q29" s="24">
        <v>208.623</v>
      </c>
      <c r="R29" s="140">
        <f>B29+E29+G29+I29+K29+P29</f>
        <v>52287.752</v>
      </c>
      <c r="S29" s="141">
        <f>C29+F29+Q29</f>
        <v>28442.653</v>
      </c>
      <c r="T29" s="142">
        <f>D29+H29+J29+L29+M29</f>
        <v>286938.8</v>
      </c>
      <c r="U29" s="10"/>
    </row>
    <row r="30" spans="1:20" ht="15">
      <c r="A30" s="50"/>
      <c r="D30" s="38"/>
      <c r="F30" s="47"/>
      <c r="H30" s="38"/>
      <c r="J30" s="38"/>
      <c r="L30" s="38"/>
      <c r="M30" s="181"/>
      <c r="N30" s="182"/>
      <c r="Q30" s="47"/>
      <c r="R30" s="68"/>
      <c r="S30" s="35"/>
      <c r="T30" s="47"/>
    </row>
    <row r="31" spans="1:20" ht="75" customHeight="1">
      <c r="A31" s="49" t="s">
        <v>147</v>
      </c>
      <c r="B31" s="31">
        <v>2020</v>
      </c>
      <c r="C31" s="66">
        <v>2025</v>
      </c>
      <c r="D31" s="40">
        <v>2030</v>
      </c>
      <c r="E31" s="97" t="s">
        <v>157</v>
      </c>
      <c r="F31" s="49" t="s">
        <v>158</v>
      </c>
      <c r="G31" s="39">
        <v>2020</v>
      </c>
      <c r="H31" s="40">
        <v>2030</v>
      </c>
      <c r="I31" s="39" t="s">
        <v>157</v>
      </c>
      <c r="J31" s="40" t="s">
        <v>159</v>
      </c>
      <c r="K31" s="39">
        <v>2020</v>
      </c>
      <c r="L31" s="40">
        <v>2030</v>
      </c>
      <c r="M31" s="39" t="s">
        <v>157</v>
      </c>
      <c r="N31" s="40" t="s">
        <v>158</v>
      </c>
      <c r="O31" s="48"/>
      <c r="P31" s="31">
        <v>2020</v>
      </c>
      <c r="Q31" s="49">
        <v>2025</v>
      </c>
      <c r="R31" s="96" t="s">
        <v>168</v>
      </c>
      <c r="S31" s="97" t="s">
        <v>171</v>
      </c>
      <c r="T31" s="49" t="s">
        <v>143</v>
      </c>
    </row>
    <row r="32" spans="1:20" ht="90">
      <c r="A32" s="5" t="s">
        <v>2</v>
      </c>
      <c r="B32" s="67" t="s">
        <v>148</v>
      </c>
      <c r="C32" s="6" t="s">
        <v>149</v>
      </c>
      <c r="D32" s="6" t="s">
        <v>150</v>
      </c>
      <c r="E32" s="68" t="s">
        <v>11</v>
      </c>
      <c r="F32" s="5" t="s">
        <v>12</v>
      </c>
      <c r="G32" s="69" t="s">
        <v>13</v>
      </c>
      <c r="H32" s="38"/>
      <c r="I32" s="67" t="s">
        <v>115</v>
      </c>
      <c r="J32" s="38"/>
      <c r="K32" s="65" t="s">
        <v>13</v>
      </c>
      <c r="L32" s="38"/>
      <c r="M32" s="33" t="s">
        <v>161</v>
      </c>
      <c r="N32" s="38" t="s">
        <v>163</v>
      </c>
      <c r="P32" s="35" t="s">
        <v>47</v>
      </c>
      <c r="Q32" s="47"/>
      <c r="R32" s="101" t="s">
        <v>166</v>
      </c>
      <c r="S32" s="102" t="s">
        <v>169</v>
      </c>
      <c r="T32" s="103" t="s">
        <v>172</v>
      </c>
    </row>
    <row r="33" spans="1:20" ht="45">
      <c r="A33" s="5" t="s">
        <v>3</v>
      </c>
      <c r="B33" s="67" t="s">
        <v>151</v>
      </c>
      <c r="C33" s="6" t="s">
        <v>152</v>
      </c>
      <c r="D33" s="6" t="s">
        <v>153</v>
      </c>
      <c r="E33" s="68" t="s">
        <v>13</v>
      </c>
      <c r="F33" s="35" t="s">
        <v>13</v>
      </c>
      <c r="G33" s="69" t="s">
        <v>13</v>
      </c>
      <c r="H33" s="38"/>
      <c r="I33" s="69" t="s">
        <v>13</v>
      </c>
      <c r="J33" s="38"/>
      <c r="K33" s="65" t="s">
        <v>13</v>
      </c>
      <c r="L33" s="38"/>
      <c r="M33" s="33" t="s">
        <v>13</v>
      </c>
      <c r="N33" s="38" t="s">
        <v>13</v>
      </c>
      <c r="P33" s="5" t="s">
        <v>47</v>
      </c>
      <c r="Q33" s="47"/>
      <c r="R33" s="101" t="s">
        <v>167</v>
      </c>
      <c r="S33" s="104" t="s">
        <v>152</v>
      </c>
      <c r="T33" s="103" t="s">
        <v>173</v>
      </c>
    </row>
    <row r="34" spans="1:20" ht="63" customHeight="1">
      <c r="A34" s="5" t="s">
        <v>4</v>
      </c>
      <c r="B34" s="98" t="s">
        <v>154</v>
      </c>
      <c r="C34" s="45" t="s">
        <v>155</v>
      </c>
      <c r="D34" s="45" t="s">
        <v>156</v>
      </c>
      <c r="E34" s="67" t="s">
        <v>116</v>
      </c>
      <c r="F34" s="6" t="s">
        <v>117</v>
      </c>
      <c r="G34" s="69" t="s">
        <v>13</v>
      </c>
      <c r="H34" s="38"/>
      <c r="I34" s="68" t="s">
        <v>118</v>
      </c>
      <c r="J34" s="38"/>
      <c r="K34" s="65" t="s">
        <v>13</v>
      </c>
      <c r="L34" s="38"/>
      <c r="M34" s="33" t="s">
        <v>162</v>
      </c>
      <c r="N34" s="38" t="s">
        <v>164</v>
      </c>
      <c r="P34" s="5" t="s">
        <v>47</v>
      </c>
      <c r="Q34" s="47"/>
      <c r="R34" s="105" t="s">
        <v>165</v>
      </c>
      <c r="S34" s="105" t="s">
        <v>170</v>
      </c>
      <c r="T34" s="106" t="s">
        <v>174</v>
      </c>
    </row>
    <row r="35" spans="1:20" ht="15.75" thickBot="1">
      <c r="A35" s="34"/>
      <c r="B35" s="94"/>
      <c r="D35" s="38"/>
      <c r="F35" s="47"/>
      <c r="H35" s="38"/>
      <c r="J35" s="38"/>
      <c r="L35" s="52"/>
      <c r="M35" s="100"/>
      <c r="N35" s="38"/>
      <c r="Q35" s="55"/>
      <c r="R35" s="94"/>
      <c r="S35" s="54"/>
      <c r="T35" s="55"/>
    </row>
    <row r="36" spans="1:20" ht="28.5" customHeight="1" thickTop="1">
      <c r="A36" s="61" t="s">
        <v>21</v>
      </c>
      <c r="B36" s="60">
        <v>2020</v>
      </c>
      <c r="C36" s="62">
        <v>2025</v>
      </c>
      <c r="D36" s="63">
        <v>2030</v>
      </c>
      <c r="E36" s="60">
        <v>2020</v>
      </c>
      <c r="F36" s="61">
        <v>2025</v>
      </c>
      <c r="G36" s="62">
        <v>2020</v>
      </c>
      <c r="H36" s="63">
        <v>2030</v>
      </c>
      <c r="I36" s="62">
        <v>2020</v>
      </c>
      <c r="J36" s="63">
        <v>2030</v>
      </c>
      <c r="K36" s="62">
        <v>2020</v>
      </c>
      <c r="L36" s="63">
        <v>2030</v>
      </c>
      <c r="M36" s="166">
        <v>2025</v>
      </c>
      <c r="N36" s="167"/>
      <c r="O36" s="64"/>
      <c r="P36" s="60">
        <v>2020</v>
      </c>
      <c r="Q36" s="61">
        <v>2025</v>
      </c>
      <c r="R36" s="146" t="s">
        <v>144</v>
      </c>
      <c r="S36" s="147"/>
      <c r="T36" s="148"/>
    </row>
    <row r="37" spans="1:20" ht="30">
      <c r="A37" s="47" t="s">
        <v>22</v>
      </c>
      <c r="D37" s="37">
        <v>2920</v>
      </c>
      <c r="F37" s="47"/>
      <c r="H37" s="38">
        <v>146</v>
      </c>
      <c r="J37" s="38">
        <v>279</v>
      </c>
      <c r="L37" s="47">
        <v>440</v>
      </c>
      <c r="M37" s="176"/>
      <c r="N37" s="177"/>
      <c r="Q37" s="47"/>
      <c r="R37" s="149">
        <f>D37+H37+J37+I37</f>
        <v>3345</v>
      </c>
      <c r="S37" s="150"/>
      <c r="T37" s="151"/>
    </row>
    <row r="38" spans="1:20" ht="30">
      <c r="A38" s="47" t="s">
        <v>23</v>
      </c>
      <c r="D38" s="37">
        <v>21000</v>
      </c>
      <c r="F38" s="47"/>
      <c r="H38" s="37">
        <v>1100</v>
      </c>
      <c r="J38" s="37">
        <v>2100</v>
      </c>
      <c r="L38" s="37">
        <v>1600</v>
      </c>
      <c r="M38" s="149"/>
      <c r="N38" s="151"/>
      <c r="Q38" s="47"/>
      <c r="R38" s="149">
        <f aca="true" t="shared" si="4" ref="R38:R45">D38+H38+J38+I38</f>
        <v>24200</v>
      </c>
      <c r="S38" s="150"/>
      <c r="T38" s="151"/>
    </row>
    <row r="39" spans="1:20" ht="45">
      <c r="A39" s="47" t="s">
        <v>24</v>
      </c>
      <c r="D39" s="37">
        <v>30000</v>
      </c>
      <c r="F39" s="47"/>
      <c r="H39" s="47">
        <v>850</v>
      </c>
      <c r="J39" s="37">
        <v>1600</v>
      </c>
      <c r="L39" s="37">
        <v>1200</v>
      </c>
      <c r="M39" s="149"/>
      <c r="N39" s="151"/>
      <c r="Q39" s="47"/>
      <c r="R39" s="149">
        <f t="shared" si="4"/>
        <v>32450</v>
      </c>
      <c r="S39" s="150"/>
      <c r="T39" s="151"/>
    </row>
    <row r="40" spans="1:20" ht="30">
      <c r="A40" s="47" t="s">
        <v>25</v>
      </c>
      <c r="D40" s="47"/>
      <c r="F40" s="47"/>
      <c r="H40" s="37">
        <v>1000</v>
      </c>
      <c r="J40" s="37">
        <v>3500</v>
      </c>
      <c r="L40" s="37">
        <v>1400</v>
      </c>
      <c r="M40" s="149"/>
      <c r="N40" s="151"/>
      <c r="Q40" s="47"/>
      <c r="R40" s="149">
        <f t="shared" si="4"/>
        <v>4500</v>
      </c>
      <c r="S40" s="150"/>
      <c r="T40" s="151"/>
    </row>
    <row r="41" spans="1:20" ht="30">
      <c r="A41" s="47" t="s">
        <v>26</v>
      </c>
      <c r="D41" s="47">
        <v>440</v>
      </c>
      <c r="F41" s="47"/>
      <c r="H41" s="47">
        <v>26</v>
      </c>
      <c r="J41" s="47">
        <v>71</v>
      </c>
      <c r="L41" s="47">
        <v>311</v>
      </c>
      <c r="M41" s="176"/>
      <c r="N41" s="177"/>
      <c r="Q41" s="47"/>
      <c r="R41" s="149">
        <f t="shared" si="4"/>
        <v>537</v>
      </c>
      <c r="S41" s="150"/>
      <c r="T41" s="151"/>
    </row>
    <row r="42" spans="1:20" ht="30">
      <c r="A42" s="47" t="s">
        <v>27</v>
      </c>
      <c r="D42" s="37">
        <v>130000</v>
      </c>
      <c r="F42" s="47"/>
      <c r="H42" s="37">
        <v>7600</v>
      </c>
      <c r="J42" s="37">
        <v>14000</v>
      </c>
      <c r="L42" s="37">
        <v>9700</v>
      </c>
      <c r="M42" s="149"/>
      <c r="N42" s="151"/>
      <c r="Q42" s="47"/>
      <c r="R42" s="149">
        <f t="shared" si="4"/>
        <v>151600</v>
      </c>
      <c r="S42" s="150"/>
      <c r="T42" s="151"/>
    </row>
    <row r="43" spans="1:20" ht="30">
      <c r="A43" s="47" t="s">
        <v>28</v>
      </c>
      <c r="D43" s="37">
        <v>1400</v>
      </c>
      <c r="F43" s="47"/>
      <c r="H43" s="47">
        <v>100</v>
      </c>
      <c r="J43" s="38">
        <v>130</v>
      </c>
      <c r="L43" s="47">
        <v>150</v>
      </c>
      <c r="M43" s="176"/>
      <c r="N43" s="177"/>
      <c r="Q43" s="47"/>
      <c r="R43" s="149">
        <f t="shared" si="4"/>
        <v>1630</v>
      </c>
      <c r="S43" s="150"/>
      <c r="T43" s="151"/>
    </row>
    <row r="44" spans="1:20" ht="30">
      <c r="A44" s="47" t="s">
        <v>29</v>
      </c>
      <c r="D44" s="37">
        <v>1170000</v>
      </c>
      <c r="F44" s="47"/>
      <c r="H44" s="37">
        <v>27000</v>
      </c>
      <c r="J44" s="37">
        <v>80070</v>
      </c>
      <c r="L44" s="37">
        <v>357000</v>
      </c>
      <c r="M44" s="149"/>
      <c r="N44" s="151"/>
      <c r="Q44" s="47"/>
      <c r="R44" s="149">
        <f t="shared" si="4"/>
        <v>1277070</v>
      </c>
      <c r="S44" s="150"/>
      <c r="T44" s="151"/>
    </row>
    <row r="45" spans="1:20" ht="30">
      <c r="A45" s="47" t="s">
        <v>30</v>
      </c>
      <c r="D45" s="37">
        <v>130000</v>
      </c>
      <c r="F45" s="47"/>
      <c r="H45" s="37">
        <v>-7700</v>
      </c>
      <c r="J45" s="47">
        <v>-850</v>
      </c>
      <c r="L45" s="37">
        <v>120000</v>
      </c>
      <c r="M45" s="149"/>
      <c r="N45" s="151"/>
      <c r="Q45" s="47"/>
      <c r="R45" s="149">
        <f t="shared" si="4"/>
        <v>121450</v>
      </c>
      <c r="S45" s="150"/>
      <c r="T45" s="151"/>
    </row>
    <row r="46" spans="1:20" ht="15">
      <c r="A46" s="47"/>
      <c r="B46" s="35"/>
      <c r="C46" s="33"/>
      <c r="D46" s="38"/>
      <c r="E46" s="35"/>
      <c r="F46" s="47"/>
      <c r="G46" s="33"/>
      <c r="H46" s="38"/>
      <c r="I46" s="33"/>
      <c r="J46" s="38"/>
      <c r="K46" s="33"/>
      <c r="L46" s="38"/>
      <c r="M46" s="181"/>
      <c r="N46" s="182"/>
      <c r="O46" s="33"/>
      <c r="P46" s="35"/>
      <c r="Q46" s="47"/>
      <c r="R46" s="149"/>
      <c r="S46" s="150"/>
      <c r="T46" s="151"/>
    </row>
    <row r="47" spans="1:20" ht="15.75" thickBot="1">
      <c r="A47" s="55"/>
      <c r="B47" s="54"/>
      <c r="C47" s="53"/>
      <c r="D47" s="52"/>
      <c r="E47" s="54"/>
      <c r="F47" s="55"/>
      <c r="G47" s="53"/>
      <c r="H47" s="52"/>
      <c r="I47" s="53"/>
      <c r="J47" s="52"/>
      <c r="K47" s="53"/>
      <c r="L47" s="52"/>
      <c r="M47" s="183"/>
      <c r="N47" s="184"/>
      <c r="O47" s="53"/>
      <c r="P47" s="54"/>
      <c r="Q47" s="55"/>
      <c r="R47" s="185"/>
      <c r="S47" s="186"/>
      <c r="T47" s="187"/>
    </row>
    <row r="48" ht="15.75" thickTop="1"/>
    <row r="50" ht="15"/>
    <row r="51" ht="15"/>
    <row r="52" ht="15"/>
    <row r="53" ht="15"/>
    <row r="54" ht="15"/>
    <row r="55" ht="15"/>
    <row r="56" ht="15"/>
    <row r="57" ht="15"/>
    <row r="58" ht="15"/>
    <row r="59" ht="15"/>
    <row r="60" ht="15"/>
    <row r="61" ht="15"/>
    <row r="62" ht="15"/>
  </sheetData>
  <sheetProtection/>
  <mergeCells count="63">
    <mergeCell ref="M41:N41"/>
    <mergeCell ref="M42:N42"/>
    <mergeCell ref="M43:N43"/>
    <mergeCell ref="M44:N44"/>
    <mergeCell ref="M29:N29"/>
    <mergeCell ref="M36:N36"/>
    <mergeCell ref="M16:N16"/>
    <mergeCell ref="M17:N17"/>
    <mergeCell ref="R46:T46"/>
    <mergeCell ref="R47:T47"/>
    <mergeCell ref="M45:N45"/>
    <mergeCell ref="M46:N46"/>
    <mergeCell ref="M47:N47"/>
    <mergeCell ref="M30:N30"/>
    <mergeCell ref="M23:N23"/>
    <mergeCell ref="M40:N40"/>
    <mergeCell ref="M38:N38"/>
    <mergeCell ref="M39:N39"/>
    <mergeCell ref="M24:N24"/>
    <mergeCell ref="M25:N25"/>
    <mergeCell ref="M26:N26"/>
    <mergeCell ref="M27:N27"/>
    <mergeCell ref="M28:N28"/>
    <mergeCell ref="M18:N18"/>
    <mergeCell ref="M19:N19"/>
    <mergeCell ref="M20:N20"/>
    <mergeCell ref="M21:N21"/>
    <mergeCell ref="M22:N22"/>
    <mergeCell ref="M37:N37"/>
    <mergeCell ref="M7:N7"/>
    <mergeCell ref="M8:N8"/>
    <mergeCell ref="M9:N9"/>
    <mergeCell ref="M11:N11"/>
    <mergeCell ref="M12:N12"/>
    <mergeCell ref="M2:N2"/>
    <mergeCell ref="M3:N3"/>
    <mergeCell ref="M4:N4"/>
    <mergeCell ref="M5:N5"/>
    <mergeCell ref="M6:N6"/>
    <mergeCell ref="R44:T44"/>
    <mergeCell ref="R45:T45"/>
    <mergeCell ref="R38:T38"/>
    <mergeCell ref="R39:T39"/>
    <mergeCell ref="R40:T40"/>
    <mergeCell ref="R41:T41"/>
    <mergeCell ref="R42:T42"/>
    <mergeCell ref="R43:T43"/>
    <mergeCell ref="R37:T37"/>
    <mergeCell ref="P1:Q1"/>
    <mergeCell ref="R1:T1"/>
    <mergeCell ref="R18:R19"/>
    <mergeCell ref="S18:S19"/>
    <mergeCell ref="T18:T19"/>
    <mergeCell ref="B1:D1"/>
    <mergeCell ref="E1:F1"/>
    <mergeCell ref="G1:H1"/>
    <mergeCell ref="I1:J1"/>
    <mergeCell ref="K1:L1"/>
    <mergeCell ref="R36:T36"/>
    <mergeCell ref="M13:N13"/>
    <mergeCell ref="M14:N14"/>
    <mergeCell ref="M15:N15"/>
    <mergeCell ref="M1:N1"/>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D37"/>
  <sheetViews>
    <sheetView zoomScalePageLayoutView="0" workbookViewId="0" topLeftCell="A6">
      <selection activeCell="M8" sqref="M8"/>
    </sheetView>
  </sheetViews>
  <sheetFormatPr defaultColWidth="9.140625" defaultRowHeight="15"/>
  <cols>
    <col min="1" max="1" width="23.8515625" style="5" customWidth="1"/>
    <col min="2" max="2" width="13.421875" style="5" customWidth="1"/>
    <col min="3" max="3" width="14.8515625" style="5" customWidth="1"/>
    <col min="4" max="4" width="15.28125" style="5" customWidth="1"/>
  </cols>
  <sheetData>
    <row r="1" spans="1:4" s="11" customFormat="1" ht="15">
      <c r="A1" s="190" t="s">
        <v>79</v>
      </c>
      <c r="B1" s="190"/>
      <c r="C1" s="190"/>
      <c r="D1" s="190"/>
    </row>
    <row r="2" spans="1:4" s="11" customFormat="1" ht="30">
      <c r="A2" s="31" t="s">
        <v>214</v>
      </c>
      <c r="B2" s="31">
        <v>2020</v>
      </c>
      <c r="C2" s="31">
        <v>2025</v>
      </c>
      <c r="D2" s="31">
        <v>2030</v>
      </c>
    </row>
    <row r="3" spans="1:4" ht="30">
      <c r="A3" s="19" t="s">
        <v>43</v>
      </c>
      <c r="B3" s="20">
        <f>B4*0.907185</f>
        <v>-74389170</v>
      </c>
      <c r="C3" s="20">
        <f>C4*0.907185</f>
        <v>-239496840</v>
      </c>
      <c r="D3" s="20">
        <f>D4*0.907185</f>
        <v>-374667405</v>
      </c>
    </row>
    <row r="4" spans="1:4" ht="15">
      <c r="A4" s="5" t="s">
        <v>85</v>
      </c>
      <c r="B4" s="6">
        <v>-82000000</v>
      </c>
      <c r="C4" s="6">
        <v>-264000000</v>
      </c>
      <c r="D4" s="6">
        <v>-413000000</v>
      </c>
    </row>
    <row r="5" spans="1:4" ht="15">
      <c r="A5" s="5" t="s">
        <v>86</v>
      </c>
      <c r="B5" s="6">
        <v>-54000</v>
      </c>
      <c r="C5" s="6">
        <v>-185000</v>
      </c>
      <c r="D5" s="6">
        <v>-280000</v>
      </c>
    </row>
    <row r="6" spans="1:4" ht="15">
      <c r="A6" s="5" t="s">
        <v>87</v>
      </c>
      <c r="B6" s="6">
        <v>-60000</v>
      </c>
      <c r="C6" s="6">
        <v>-203000</v>
      </c>
      <c r="D6" s="6">
        <v>-278000</v>
      </c>
    </row>
    <row r="7" ht="15">
      <c r="C7" s="6"/>
    </row>
    <row r="8" spans="1:4" s="11" customFormat="1" ht="45">
      <c r="A8" s="31" t="s">
        <v>215</v>
      </c>
      <c r="B8" s="31">
        <v>2020</v>
      </c>
      <c r="C8" s="31">
        <v>2025</v>
      </c>
      <c r="D8" s="31">
        <v>2030</v>
      </c>
    </row>
    <row r="9" spans="1:4" ht="30">
      <c r="A9" s="42" t="s">
        <v>112</v>
      </c>
      <c r="B9" s="43">
        <v>3560.7</v>
      </c>
      <c r="C9" s="43">
        <v>12948</v>
      </c>
      <c r="D9" s="43">
        <v>21580</v>
      </c>
    </row>
    <row r="10" spans="1:4" ht="15">
      <c r="A10" s="5" t="s">
        <v>15</v>
      </c>
      <c r="B10" s="6">
        <v>4100.2</v>
      </c>
      <c r="C10" s="6">
        <v>14027</v>
      </c>
      <c r="D10" s="6">
        <v>24817</v>
      </c>
    </row>
    <row r="11" spans="1:4" ht="30">
      <c r="A11" s="5" t="s">
        <v>16</v>
      </c>
      <c r="B11" s="6">
        <v>420.81</v>
      </c>
      <c r="C11" s="6">
        <v>1402.7</v>
      </c>
      <c r="D11" s="6">
        <v>2158</v>
      </c>
    </row>
    <row r="12" spans="1:4" ht="30">
      <c r="A12" s="5" t="s">
        <v>17</v>
      </c>
      <c r="B12" s="6">
        <v>658.1899999999999</v>
      </c>
      <c r="C12" s="6">
        <v>2589.6</v>
      </c>
      <c r="D12" s="6">
        <v>3776.5</v>
      </c>
    </row>
    <row r="13" spans="1:4" ht="30">
      <c r="A13" s="42" t="s">
        <v>18</v>
      </c>
      <c r="B13" s="43">
        <v>5179.2</v>
      </c>
      <c r="C13" s="43">
        <v>18343</v>
      </c>
      <c r="D13" s="43">
        <v>30212</v>
      </c>
    </row>
    <row r="14" spans="1:4" ht="15">
      <c r="A14" s="19" t="s">
        <v>179</v>
      </c>
      <c r="B14" s="20">
        <f>SUM(B9:B12)</f>
        <v>8739.9</v>
      </c>
      <c r="C14" s="20">
        <f>SUM(C9:C12)</f>
        <v>30967.3</v>
      </c>
      <c r="D14" s="20">
        <f>SUM(D9:D12)</f>
        <v>52331.5</v>
      </c>
    </row>
    <row r="15" spans="1:4" ht="30">
      <c r="A15" s="19" t="s">
        <v>180</v>
      </c>
      <c r="B15" s="20">
        <v>8739.9</v>
      </c>
      <c r="C15" s="20">
        <v>31291</v>
      </c>
      <c r="D15" s="20">
        <v>51792</v>
      </c>
    </row>
    <row r="16" ht="15"/>
    <row r="17" spans="1:4" s="11" customFormat="1" ht="30">
      <c r="A17" s="31" t="s">
        <v>216</v>
      </c>
      <c r="B17" s="31">
        <v>2020</v>
      </c>
      <c r="C17" s="31">
        <v>2025</v>
      </c>
      <c r="D17" s="31">
        <v>2030</v>
      </c>
    </row>
    <row r="18" spans="1:4" ht="60">
      <c r="A18" s="19" t="s">
        <v>44</v>
      </c>
      <c r="B18" s="20">
        <v>1510.6</v>
      </c>
      <c r="C18" s="20">
        <v>3237</v>
      </c>
      <c r="D18" s="20">
        <v>5502.9</v>
      </c>
    </row>
    <row r="19" spans="2:4" ht="15">
      <c r="B19" s="6"/>
      <c r="C19" s="6"/>
      <c r="D19" s="6"/>
    </row>
    <row r="20" spans="1:4" s="11" customFormat="1" ht="30">
      <c r="A20" s="23" t="s">
        <v>38</v>
      </c>
      <c r="B20" s="81">
        <f>B15-B18</f>
        <v>7229.299999999999</v>
      </c>
      <c r="C20" s="81">
        <f>C15-C18</f>
        <v>28054</v>
      </c>
      <c r="D20" s="81">
        <f>D15-D18</f>
        <v>46289.1</v>
      </c>
    </row>
    <row r="21" spans="1:4" s="11" customFormat="1" ht="30">
      <c r="A21" s="23" t="s">
        <v>194</v>
      </c>
      <c r="B21" s="81">
        <v>7229.3</v>
      </c>
      <c r="C21" s="81">
        <v>28054</v>
      </c>
      <c r="D21" s="81">
        <v>46397</v>
      </c>
    </row>
    <row r="23" spans="1:4" s="11" customFormat="1" ht="15">
      <c r="A23" s="31" t="s">
        <v>217</v>
      </c>
      <c r="B23" s="31">
        <v>2020</v>
      </c>
      <c r="C23" s="31">
        <v>2025</v>
      </c>
      <c r="D23" s="31">
        <v>2030</v>
      </c>
    </row>
    <row r="24" spans="1:4" ht="45">
      <c r="A24" s="5" t="s">
        <v>2</v>
      </c>
      <c r="B24" s="104" t="s">
        <v>148</v>
      </c>
      <c r="C24" s="104" t="s">
        <v>149</v>
      </c>
      <c r="D24" s="104" t="s">
        <v>150</v>
      </c>
    </row>
    <row r="25" spans="1:4" ht="30">
      <c r="A25" s="5" t="s">
        <v>3</v>
      </c>
      <c r="B25" s="104" t="s">
        <v>151</v>
      </c>
      <c r="C25" s="104" t="s">
        <v>152</v>
      </c>
      <c r="D25" s="104" t="s">
        <v>153</v>
      </c>
    </row>
    <row r="26" spans="1:4" ht="45">
      <c r="A26" s="19" t="s">
        <v>4</v>
      </c>
      <c r="B26" s="121" t="s">
        <v>154</v>
      </c>
      <c r="C26" s="121" t="s">
        <v>155</v>
      </c>
      <c r="D26" s="121" t="s">
        <v>156</v>
      </c>
    </row>
    <row r="28" spans="1:4" s="11" customFormat="1" ht="45.75" customHeight="1">
      <c r="A28" s="31" t="s">
        <v>218</v>
      </c>
      <c r="B28" s="31">
        <v>2020</v>
      </c>
      <c r="C28" s="31">
        <v>2025</v>
      </c>
      <c r="D28" s="31">
        <v>2030</v>
      </c>
    </row>
    <row r="29" spans="1:4" ht="30">
      <c r="A29" s="5" t="s">
        <v>22</v>
      </c>
      <c r="B29" s="6">
        <v>521</v>
      </c>
      <c r="C29" s="6">
        <v>1830</v>
      </c>
      <c r="D29" s="6">
        <v>2920</v>
      </c>
    </row>
    <row r="30" spans="1:4" ht="45">
      <c r="A30" s="5" t="s">
        <v>23</v>
      </c>
      <c r="B30" s="6">
        <v>3800</v>
      </c>
      <c r="C30" s="6">
        <v>13000</v>
      </c>
      <c r="D30" s="6">
        <v>21000</v>
      </c>
    </row>
    <row r="31" spans="1:4" ht="60">
      <c r="A31" s="5" t="s">
        <v>24</v>
      </c>
      <c r="B31" s="6">
        <v>5500</v>
      </c>
      <c r="C31" s="6">
        <v>19000</v>
      </c>
      <c r="D31" s="6">
        <v>30000</v>
      </c>
    </row>
    <row r="32" spans="1:4" ht="30">
      <c r="A32" s="5" t="s">
        <v>25</v>
      </c>
      <c r="B32" s="6">
        <v>13000</v>
      </c>
      <c r="C32" s="6">
        <v>46000</v>
      </c>
      <c r="D32" s="104">
        <v>74000</v>
      </c>
    </row>
    <row r="33" spans="1:4" ht="30">
      <c r="A33" s="5" t="s">
        <v>26</v>
      </c>
      <c r="B33" s="5">
        <v>110</v>
      </c>
      <c r="C33" s="5">
        <v>350</v>
      </c>
      <c r="D33" s="5">
        <v>440</v>
      </c>
    </row>
    <row r="34" spans="1:4" ht="30">
      <c r="A34" s="5" t="s">
        <v>27</v>
      </c>
      <c r="B34" s="6">
        <v>25000</v>
      </c>
      <c r="C34" s="6">
        <v>84000</v>
      </c>
      <c r="D34" s="6">
        <v>130000</v>
      </c>
    </row>
    <row r="35" spans="1:4" ht="30">
      <c r="A35" s="5" t="s">
        <v>28</v>
      </c>
      <c r="B35" s="5">
        <v>25</v>
      </c>
      <c r="C35" s="5">
        <v>810</v>
      </c>
      <c r="D35" s="6">
        <v>1400</v>
      </c>
    </row>
    <row r="36" spans="1:4" ht="30">
      <c r="A36" s="5" t="s">
        <v>29</v>
      </c>
      <c r="B36" s="5" t="s">
        <v>78</v>
      </c>
      <c r="C36" s="6">
        <v>790000</v>
      </c>
      <c r="D36" s="6">
        <v>1170000</v>
      </c>
    </row>
    <row r="37" spans="1:4" ht="30">
      <c r="A37" s="5" t="s">
        <v>30</v>
      </c>
      <c r="B37" s="6">
        <v>27000</v>
      </c>
      <c r="C37" s="6">
        <v>100000</v>
      </c>
      <c r="D37" s="6">
        <v>130000</v>
      </c>
    </row>
  </sheetData>
  <sheetProtection/>
  <mergeCells count="1">
    <mergeCell ref="A1:D1"/>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8"/>
  <sheetViews>
    <sheetView zoomScalePageLayoutView="0" workbookViewId="0" topLeftCell="A1">
      <selection activeCell="N6" sqref="N6"/>
    </sheetView>
  </sheetViews>
  <sheetFormatPr defaultColWidth="9.140625" defaultRowHeight="15"/>
  <cols>
    <col min="1" max="1" width="23.8515625" style="5" customWidth="1"/>
    <col min="2" max="2" width="12.140625" style="5" customWidth="1"/>
    <col min="3" max="3" width="12.7109375" style="5" customWidth="1"/>
    <col min="4" max="4" width="12.140625" style="5" customWidth="1"/>
  </cols>
  <sheetData>
    <row r="1" spans="1:4" s="11" customFormat="1" ht="14.25" customHeight="1">
      <c r="A1" s="191" t="s">
        <v>145</v>
      </c>
      <c r="B1" s="191"/>
      <c r="C1" s="191"/>
      <c r="D1" s="191"/>
    </row>
    <row r="2" spans="1:4" s="11" customFormat="1" ht="30">
      <c r="A2" s="31" t="s">
        <v>193</v>
      </c>
      <c r="B2" s="31">
        <v>2020</v>
      </c>
      <c r="C2" s="31">
        <v>2025</v>
      </c>
      <c r="D2" s="31">
        <v>2030</v>
      </c>
    </row>
    <row r="3" spans="1:3" ht="30">
      <c r="A3" s="19" t="s">
        <v>183</v>
      </c>
      <c r="B3" s="20">
        <v>-6900000</v>
      </c>
      <c r="C3" s="20">
        <v>-11000000</v>
      </c>
    </row>
    <row r="4" spans="1:3" ht="15">
      <c r="A4" s="42" t="s">
        <v>182</v>
      </c>
      <c r="B4" s="43">
        <v>-300000</v>
      </c>
      <c r="C4" s="43">
        <v>-510000</v>
      </c>
    </row>
    <row r="5" spans="1:3" ht="15">
      <c r="A5" s="5" t="s">
        <v>184</v>
      </c>
      <c r="B5" s="6">
        <v>-150000</v>
      </c>
      <c r="C5" s="6">
        <v>-210000</v>
      </c>
    </row>
    <row r="6" spans="1:3" ht="15">
      <c r="A6" s="5" t="s">
        <v>185</v>
      </c>
      <c r="B6" s="6">
        <v>-1900</v>
      </c>
      <c r="C6" s="6">
        <v>-3900</v>
      </c>
    </row>
    <row r="7" spans="1:3" ht="15">
      <c r="A7" s="5" t="s">
        <v>186</v>
      </c>
      <c r="B7" s="6">
        <v>1000000</v>
      </c>
      <c r="C7" s="6">
        <v>1200000</v>
      </c>
    </row>
    <row r="8" spans="1:3" ht="15">
      <c r="A8" s="5" t="s">
        <v>187</v>
      </c>
      <c r="B8" s="6">
        <v>510</v>
      </c>
      <c r="C8" s="6">
        <v>600</v>
      </c>
    </row>
    <row r="9" spans="1:3" ht="15">
      <c r="A9" s="5" t="s">
        <v>188</v>
      </c>
      <c r="B9" s="6">
        <v>19</v>
      </c>
      <c r="C9" s="6">
        <v>22</v>
      </c>
    </row>
    <row r="10" spans="1:3" ht="15">
      <c r="A10" s="5" t="s">
        <v>189</v>
      </c>
      <c r="B10" s="6">
        <v>2800</v>
      </c>
      <c r="C10" s="6">
        <v>3200</v>
      </c>
    </row>
    <row r="11" spans="1:3" ht="15">
      <c r="A11" s="5" t="s">
        <v>190</v>
      </c>
      <c r="B11" s="6">
        <v>1100</v>
      </c>
      <c r="C11" s="6">
        <v>1200</v>
      </c>
    </row>
    <row r="12" ht="15"/>
    <row r="13" spans="1:4" s="11" customFormat="1" ht="45">
      <c r="A13" s="31" t="s">
        <v>219</v>
      </c>
      <c r="B13" s="31">
        <v>2020</v>
      </c>
      <c r="C13" s="31">
        <v>2025</v>
      </c>
      <c r="D13" s="4"/>
    </row>
    <row r="14" spans="1:3" ht="15">
      <c r="A14" s="42" t="s">
        <v>191</v>
      </c>
      <c r="B14" s="84">
        <v>381.23999999999995</v>
      </c>
      <c r="C14" s="84">
        <v>730.7099999999999</v>
      </c>
    </row>
    <row r="15" ht="15"/>
    <row r="16" spans="1:4" s="11" customFormat="1" ht="15">
      <c r="A16" s="31" t="s">
        <v>220</v>
      </c>
      <c r="B16" s="31">
        <v>2020</v>
      </c>
      <c r="C16" s="120">
        <v>2025</v>
      </c>
      <c r="D16" s="4"/>
    </row>
    <row r="17" spans="1:3" ht="45">
      <c r="A17" s="42" t="s">
        <v>192</v>
      </c>
      <c r="B17" s="84">
        <v>338.88</v>
      </c>
      <c r="C17" s="84">
        <v>561.27</v>
      </c>
    </row>
    <row r="18" ht="15"/>
    <row r="19" spans="1:4" ht="15">
      <c r="A19" s="23" t="s">
        <v>58</v>
      </c>
      <c r="B19" s="24">
        <f>B14-B17</f>
        <v>42.35999999999996</v>
      </c>
      <c r="C19" s="24">
        <f>C14-C17</f>
        <v>169.43999999999994</v>
      </c>
      <c r="D19" s="8"/>
    </row>
    <row r="20" spans="1:4" s="11" customFormat="1" ht="30">
      <c r="A20" s="23" t="s">
        <v>181</v>
      </c>
      <c r="B20" s="24">
        <v>37.065</v>
      </c>
      <c r="C20" s="24">
        <v>180.03</v>
      </c>
      <c r="D20" s="8"/>
    </row>
    <row r="21" spans="2:3" ht="15">
      <c r="B21" s="7"/>
      <c r="C21" s="7"/>
    </row>
    <row r="22" spans="1:4" s="11" customFormat="1" ht="15">
      <c r="A22" s="31" t="s">
        <v>221</v>
      </c>
      <c r="B22" s="31">
        <v>2020</v>
      </c>
      <c r="C22" s="31">
        <v>2025</v>
      </c>
      <c r="D22" s="4"/>
    </row>
    <row r="23" spans="1:3" ht="44.25" customHeight="1">
      <c r="A23" s="5" t="s">
        <v>9</v>
      </c>
      <c r="B23" s="5" t="s">
        <v>11</v>
      </c>
      <c r="C23" s="5" t="s">
        <v>12</v>
      </c>
    </row>
    <row r="24" spans="1:3" ht="15">
      <c r="A24" s="5" t="s">
        <v>10</v>
      </c>
      <c r="B24" s="5" t="s">
        <v>13</v>
      </c>
      <c r="C24" s="5" t="s">
        <v>13</v>
      </c>
    </row>
    <row r="25" spans="1:3" ht="15">
      <c r="A25" s="19" t="s">
        <v>8</v>
      </c>
      <c r="B25" s="19" t="s">
        <v>113</v>
      </c>
      <c r="C25" s="19" t="s">
        <v>114</v>
      </c>
    </row>
    <row r="27" spans="1:4" s="11" customFormat="1" ht="15">
      <c r="A27" s="107" t="s">
        <v>7</v>
      </c>
      <c r="B27" s="4"/>
      <c r="C27" s="4"/>
      <c r="D27" s="4"/>
    </row>
    <row r="28" spans="1:3" ht="15">
      <c r="A28" s="5" t="s">
        <v>13</v>
      </c>
      <c r="B28" s="5" t="s">
        <v>13</v>
      </c>
      <c r="C28" s="5" t="s">
        <v>13</v>
      </c>
    </row>
  </sheetData>
  <sheetProtection/>
  <mergeCells count="1">
    <mergeCell ref="A1:D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M64"/>
  <sheetViews>
    <sheetView zoomScalePageLayoutView="0" workbookViewId="0" topLeftCell="A68">
      <selection activeCell="D8" sqref="D8"/>
    </sheetView>
  </sheetViews>
  <sheetFormatPr defaultColWidth="9.140625" defaultRowHeight="15"/>
  <cols>
    <col min="1" max="1" width="23.7109375" style="0" customWidth="1"/>
    <col min="2" max="3" width="11.28125" style="0" bestFit="1" customWidth="1"/>
    <col min="4" max="5" width="13.7109375" style="0" bestFit="1" customWidth="1"/>
    <col min="6" max="6" width="12.28125" style="5" customWidth="1"/>
    <col min="8" max="8" width="23.8515625" style="0" customWidth="1"/>
    <col min="9" max="9" width="13.57421875" style="0" customWidth="1"/>
    <col min="10" max="10" width="11.140625" style="0" customWidth="1"/>
    <col min="11" max="12" width="11.140625" style="0" bestFit="1" customWidth="1"/>
    <col min="13" max="13" width="11.7109375" style="5" bestFit="1" customWidth="1"/>
  </cols>
  <sheetData>
    <row r="1" spans="1:13" ht="14.25" customHeight="1">
      <c r="A1" s="191" t="s">
        <v>82</v>
      </c>
      <c r="B1" s="191"/>
      <c r="C1" s="191"/>
      <c r="D1" s="191"/>
      <c r="E1" s="191"/>
      <c r="F1" s="191"/>
      <c r="G1" s="25"/>
      <c r="H1" s="191" t="s">
        <v>84</v>
      </c>
      <c r="I1" s="191"/>
      <c r="J1" s="191"/>
      <c r="K1" s="191"/>
      <c r="L1" s="191"/>
      <c r="M1" s="191"/>
    </row>
    <row r="2" spans="1:13" ht="15">
      <c r="A2" s="31" t="s">
        <v>214</v>
      </c>
      <c r="B2" s="31">
        <v>2020</v>
      </c>
      <c r="C2" s="31">
        <v>2030</v>
      </c>
      <c r="D2" s="66">
        <v>2040</v>
      </c>
      <c r="E2" s="31">
        <v>2050</v>
      </c>
      <c r="F2" s="31"/>
      <c r="G2" s="25"/>
      <c r="H2" s="31" t="s">
        <v>193</v>
      </c>
      <c r="I2" s="31">
        <v>2020</v>
      </c>
      <c r="J2" s="31">
        <v>2030</v>
      </c>
      <c r="K2" s="66">
        <v>2040</v>
      </c>
      <c r="L2" s="66">
        <v>2050</v>
      </c>
      <c r="M2" s="122"/>
    </row>
    <row r="3" spans="1:12" ht="15">
      <c r="A3" s="19" t="s">
        <v>43</v>
      </c>
      <c r="B3" s="20">
        <v>-156300000</v>
      </c>
      <c r="C3" s="20">
        <v>-307000000</v>
      </c>
      <c r="D3" s="20">
        <v>-401500000</v>
      </c>
      <c r="E3" s="20">
        <v>-505900000</v>
      </c>
      <c r="H3" s="19" t="s">
        <v>43</v>
      </c>
      <c r="I3" s="20">
        <v>-27000000</v>
      </c>
      <c r="J3" s="20">
        <v>-271000000</v>
      </c>
      <c r="K3" s="26">
        <v>-455000000</v>
      </c>
      <c r="L3" s="26">
        <v>-569000000</v>
      </c>
    </row>
    <row r="4" spans="1:12" ht="15">
      <c r="A4" s="5" t="s">
        <v>85</v>
      </c>
      <c r="B4" s="6">
        <v>-153296024</v>
      </c>
      <c r="C4" s="10">
        <v>-301214917</v>
      </c>
      <c r="D4" s="6">
        <v>-397242150</v>
      </c>
      <c r="E4" s="6">
        <v>-505640734</v>
      </c>
      <c r="H4" s="5" t="s">
        <v>85</v>
      </c>
      <c r="I4" s="6">
        <v>-25353160.151</v>
      </c>
      <c r="J4" s="6">
        <v>-272270893.798</v>
      </c>
      <c r="K4" s="6">
        <v>-459663816.655</v>
      </c>
      <c r="L4" s="6">
        <v>-575406504.303</v>
      </c>
    </row>
    <row r="5" spans="1:13" ht="15">
      <c r="A5" s="5" t="s">
        <v>88</v>
      </c>
      <c r="B5" s="10">
        <v>-169694</v>
      </c>
      <c r="C5" s="10">
        <v>-333393</v>
      </c>
      <c r="D5" s="45">
        <v>-439658</v>
      </c>
      <c r="E5" s="6">
        <v>-559629</v>
      </c>
      <c r="H5" s="5" t="s">
        <v>88</v>
      </c>
      <c r="I5" s="6">
        <v>-44092.452</v>
      </c>
      <c r="J5" s="10">
        <v>-264554.715</v>
      </c>
      <c r="K5" s="10">
        <v>-440924.524</v>
      </c>
      <c r="L5" s="10">
        <v>-529109.429</v>
      </c>
      <c r="M5"/>
    </row>
    <row r="6" spans="1:12" ht="15">
      <c r="A6" s="5" t="s">
        <v>89</v>
      </c>
      <c r="B6" s="10">
        <v>-332.898</v>
      </c>
      <c r="C6" s="10">
        <v>-634</v>
      </c>
      <c r="D6" s="6">
        <v>-825.631</v>
      </c>
      <c r="E6" s="6">
        <v>-1050.5</v>
      </c>
      <c r="H6" s="5" t="s">
        <v>89</v>
      </c>
      <c r="I6" s="6">
        <v>0</v>
      </c>
      <c r="J6" s="6">
        <v>0</v>
      </c>
      <c r="K6">
        <v>0</v>
      </c>
      <c r="L6" s="10">
        <v>-3699.3568</v>
      </c>
    </row>
    <row r="7" spans="1:13" ht="15">
      <c r="A7" s="5" t="s">
        <v>90</v>
      </c>
      <c r="B7" s="10">
        <v>-10278</v>
      </c>
      <c r="C7" s="10">
        <v>-20050</v>
      </c>
      <c r="D7" s="45">
        <v>-23856.2214</v>
      </c>
      <c r="E7" s="6">
        <v>-26344.138</v>
      </c>
      <c r="H7" s="5" t="s">
        <v>90</v>
      </c>
      <c r="I7" s="6">
        <v>-2312.6491</v>
      </c>
      <c r="J7" s="6">
        <v>-14646.4104</v>
      </c>
      <c r="K7" s="6">
        <v>-21583.255</v>
      </c>
      <c r="L7" s="6">
        <v>-26980.1716</v>
      </c>
      <c r="M7"/>
    </row>
    <row r="8" spans="1:10" ht="16.5" customHeight="1">
      <c r="A8" s="5" t="s">
        <v>91</v>
      </c>
      <c r="B8" s="6">
        <v>60187</v>
      </c>
      <c r="C8" s="6">
        <v>-115542</v>
      </c>
      <c r="H8" s="5" t="s">
        <v>91</v>
      </c>
      <c r="I8" s="6">
        <v>-11712</v>
      </c>
      <c r="J8" s="6">
        <v>-123070</v>
      </c>
    </row>
    <row r="9" spans="1:10" ht="15">
      <c r="A9" s="5" t="s">
        <v>95</v>
      </c>
      <c r="B9" s="6">
        <v>3992</v>
      </c>
      <c r="C9" s="6">
        <v>170675</v>
      </c>
      <c r="H9" s="5" t="s">
        <v>95</v>
      </c>
      <c r="I9" s="6">
        <v>14164</v>
      </c>
      <c r="J9" s="6">
        <v>224875</v>
      </c>
    </row>
    <row r="10" spans="1:10" ht="15">
      <c r="A10" s="5" t="s">
        <v>96</v>
      </c>
      <c r="B10" s="6">
        <v>5881</v>
      </c>
      <c r="C10" s="6">
        <v>21763</v>
      </c>
      <c r="H10" s="5" t="s">
        <v>87</v>
      </c>
      <c r="I10" s="5">
        <v>-904</v>
      </c>
      <c r="J10" s="6">
        <v>-6509</v>
      </c>
    </row>
    <row r="11" spans="1:10" ht="15">
      <c r="A11" s="5" t="s">
        <v>97</v>
      </c>
      <c r="B11" s="6">
        <v>2398</v>
      </c>
      <c r="C11" s="6">
        <v>4564</v>
      </c>
      <c r="H11" s="5" t="s">
        <v>103</v>
      </c>
      <c r="I11" s="5">
        <v>-136</v>
      </c>
      <c r="J11" s="6">
        <v>-1254</v>
      </c>
    </row>
    <row r="12" spans="1:10" ht="15">
      <c r="A12" s="5" t="s">
        <v>98</v>
      </c>
      <c r="B12" s="6">
        <v>13832</v>
      </c>
      <c r="C12" s="6">
        <v>27443</v>
      </c>
      <c r="H12" s="5" t="s">
        <v>104</v>
      </c>
      <c r="I12" s="6">
        <v>-1270</v>
      </c>
      <c r="J12" s="6">
        <v>-13377</v>
      </c>
    </row>
    <row r="13" spans="1:10" ht="30">
      <c r="A13" s="5" t="s">
        <v>92</v>
      </c>
      <c r="B13" s="5">
        <v>-95</v>
      </c>
      <c r="C13" s="5">
        <v>-21</v>
      </c>
      <c r="H13" s="5" t="s">
        <v>101</v>
      </c>
      <c r="I13" s="5">
        <v>1</v>
      </c>
      <c r="J13" s="5">
        <v>25</v>
      </c>
    </row>
    <row r="14" spans="1:10" ht="30">
      <c r="A14" s="5" t="s">
        <v>99</v>
      </c>
      <c r="B14" s="5">
        <v>760</v>
      </c>
      <c r="C14" s="6">
        <v>668</v>
      </c>
      <c r="H14" s="5" t="s">
        <v>99</v>
      </c>
      <c r="I14" s="5">
        <v>3</v>
      </c>
      <c r="J14" s="5">
        <v>57</v>
      </c>
    </row>
    <row r="15" spans="1:10" ht="15">
      <c r="A15" s="5" t="s">
        <v>100</v>
      </c>
      <c r="B15" s="5">
        <v>1</v>
      </c>
      <c r="C15" s="5">
        <v>5</v>
      </c>
      <c r="H15" s="5" t="s">
        <v>102</v>
      </c>
      <c r="I15" s="5">
        <v>0</v>
      </c>
      <c r="J15" s="6">
        <v>2</v>
      </c>
    </row>
    <row r="16" spans="1:10" ht="15">
      <c r="A16" s="5" t="s">
        <v>93</v>
      </c>
      <c r="B16" s="5">
        <v>-890</v>
      </c>
      <c r="C16" s="5">
        <v>-523</v>
      </c>
      <c r="H16" s="5" t="s">
        <v>93</v>
      </c>
      <c r="I16" s="5">
        <v>-16</v>
      </c>
      <c r="J16" s="5">
        <v>-101</v>
      </c>
    </row>
    <row r="17" spans="1:10" ht="15" customHeight="1">
      <c r="A17" s="5" t="s">
        <v>94</v>
      </c>
      <c r="B17" s="5">
        <v>-49</v>
      </c>
      <c r="C17" s="5">
        <v>15</v>
      </c>
      <c r="H17" s="5" t="s">
        <v>94</v>
      </c>
      <c r="I17" s="5">
        <v>-7</v>
      </c>
      <c r="J17" s="5">
        <v>-43</v>
      </c>
    </row>
    <row r="18" spans="1:12" ht="45">
      <c r="A18" s="19" t="s">
        <v>239</v>
      </c>
      <c r="B18" s="19">
        <v>-12.6</v>
      </c>
      <c r="C18" s="19">
        <v>-24.7</v>
      </c>
      <c r="D18" s="19">
        <v>-32.6</v>
      </c>
      <c r="E18" s="19">
        <v>-41.6</v>
      </c>
      <c r="H18" s="19" t="s">
        <v>240</v>
      </c>
      <c r="I18" s="19">
        <v>-2.1</v>
      </c>
      <c r="J18" s="19">
        <v>-23.5</v>
      </c>
      <c r="K18" s="19">
        <v>-39.9</v>
      </c>
      <c r="L18" s="19">
        <v>-50.2</v>
      </c>
    </row>
    <row r="19" spans="1:10" ht="15">
      <c r="A19" s="5"/>
      <c r="B19" s="5"/>
      <c r="C19" s="5"/>
      <c r="H19" s="5"/>
      <c r="I19" s="5"/>
      <c r="J19" s="5"/>
    </row>
    <row r="20" spans="1:10" ht="15">
      <c r="A20" s="5"/>
      <c r="B20" s="5"/>
      <c r="C20" s="5"/>
      <c r="H20" s="5"/>
      <c r="I20" s="5"/>
      <c r="J20" s="5"/>
    </row>
    <row r="21" spans="1:13" ht="45">
      <c r="A21" s="31" t="s">
        <v>222</v>
      </c>
      <c r="B21" s="31">
        <v>2020</v>
      </c>
      <c r="C21" s="31">
        <v>2030</v>
      </c>
      <c r="D21" s="66">
        <v>2040</v>
      </c>
      <c r="E21" s="31">
        <v>2050</v>
      </c>
      <c r="F21" s="31" t="s">
        <v>66</v>
      </c>
      <c r="G21" s="25"/>
      <c r="H21" s="31" t="s">
        <v>222</v>
      </c>
      <c r="I21" s="66">
        <v>2020</v>
      </c>
      <c r="J21" s="66">
        <v>2030</v>
      </c>
      <c r="K21" s="66">
        <v>2040</v>
      </c>
      <c r="L21" s="66">
        <v>2050</v>
      </c>
      <c r="M21" s="31" t="s">
        <v>73</v>
      </c>
    </row>
    <row r="22" spans="1:13" ht="15">
      <c r="A22" s="5" t="s">
        <v>197</v>
      </c>
      <c r="B22" s="7">
        <v>4236.5</v>
      </c>
      <c r="C22" s="7">
        <v>10190.5</v>
      </c>
      <c r="D22" s="7">
        <v>16030</v>
      </c>
      <c r="E22" s="7">
        <v>24045</v>
      </c>
      <c r="F22" s="7">
        <v>202321.5</v>
      </c>
      <c r="H22" s="5" t="s">
        <v>197</v>
      </c>
      <c r="I22" s="7">
        <v>696.933</v>
      </c>
      <c r="J22" s="7">
        <v>9259.41</v>
      </c>
      <c r="K22" s="7">
        <v>18717</v>
      </c>
      <c r="L22" s="7">
        <v>26864.399999999998</v>
      </c>
      <c r="M22" s="7">
        <v>187170</v>
      </c>
    </row>
    <row r="23" spans="1:13" ht="30">
      <c r="A23" s="5" t="s">
        <v>35</v>
      </c>
      <c r="C23" s="7">
        <v>1431.25</v>
      </c>
      <c r="D23" s="7">
        <v>1431.25</v>
      </c>
      <c r="E23" s="7">
        <v>1431.25</v>
      </c>
      <c r="F23" s="7">
        <v>24045</v>
      </c>
      <c r="H23" s="5" t="s">
        <v>42</v>
      </c>
      <c r="I23" s="7" t="s">
        <v>36</v>
      </c>
      <c r="J23" s="7">
        <v>1101</v>
      </c>
      <c r="K23" s="7">
        <v>1101</v>
      </c>
      <c r="L23" s="7">
        <v>1101</v>
      </c>
      <c r="M23" s="7">
        <v>10118.19</v>
      </c>
    </row>
    <row r="24" spans="1:13" ht="28.5" customHeight="1">
      <c r="A24" s="5" t="s">
        <v>31</v>
      </c>
      <c r="B24" s="13">
        <v>40876.5</v>
      </c>
      <c r="C24" s="13">
        <v>91371</v>
      </c>
      <c r="D24" s="13">
        <v>136598.5</v>
      </c>
      <c r="E24" s="7">
        <v>196024</v>
      </c>
      <c r="F24" s="7">
        <v>1769712</v>
      </c>
      <c r="H24" s="5" t="s">
        <v>31</v>
      </c>
      <c r="I24" s="7">
        <v>8180.43</v>
      </c>
      <c r="J24" s="7">
        <v>95126.4</v>
      </c>
      <c r="K24" s="7">
        <v>170655</v>
      </c>
      <c r="L24" s="7">
        <v>233412</v>
      </c>
      <c r="M24" s="7">
        <v>1761600</v>
      </c>
    </row>
    <row r="25" spans="1:13" ht="15">
      <c r="A25" s="5" t="s">
        <v>32</v>
      </c>
      <c r="B25" s="7">
        <v>2519</v>
      </c>
      <c r="C25" s="7">
        <v>5152.5</v>
      </c>
      <c r="D25" s="7">
        <v>6870</v>
      </c>
      <c r="E25" s="7">
        <v>8702</v>
      </c>
      <c r="F25" s="7">
        <v>93775.5</v>
      </c>
      <c r="H25" s="5" t="s">
        <v>32</v>
      </c>
      <c r="I25" s="7">
        <v>408.471</v>
      </c>
      <c r="J25" s="7">
        <v>5020.5599999999995</v>
      </c>
      <c r="K25" s="7">
        <v>9160.32</v>
      </c>
      <c r="L25" s="7">
        <v>11450.4</v>
      </c>
      <c r="M25" s="7">
        <v>93034.5</v>
      </c>
    </row>
    <row r="26" spans="1:13" ht="15">
      <c r="A26" s="5" t="s">
        <v>33</v>
      </c>
      <c r="B26" s="7">
        <v>2748</v>
      </c>
      <c r="C26" s="7">
        <v>5496</v>
      </c>
      <c r="D26" s="7">
        <v>7213.5</v>
      </c>
      <c r="E26" s="7">
        <v>9160</v>
      </c>
      <c r="F26" s="7">
        <v>100645.5</v>
      </c>
      <c r="H26" s="5" t="s">
        <v>33</v>
      </c>
      <c r="I26" s="7">
        <v>310.48199999999997</v>
      </c>
      <c r="J26" s="7">
        <v>3699.36</v>
      </c>
      <c r="K26" s="7">
        <v>6991.349999999999</v>
      </c>
      <c r="L26" s="7">
        <v>9765.869999999999</v>
      </c>
      <c r="M26" s="7">
        <v>71454.9</v>
      </c>
    </row>
    <row r="27" spans="1:13" ht="30">
      <c r="A27" s="5" t="s">
        <v>34</v>
      </c>
      <c r="B27" s="7">
        <v>4809</v>
      </c>
      <c r="C27" s="7">
        <v>10076</v>
      </c>
      <c r="D27" s="7">
        <v>14885</v>
      </c>
      <c r="E27" s="7">
        <v>21068</v>
      </c>
      <c r="F27" s="7">
        <v>196367.5</v>
      </c>
      <c r="G27" s="13"/>
      <c r="H27" s="5" t="s">
        <v>34</v>
      </c>
      <c r="I27" s="7">
        <v>952.365</v>
      </c>
      <c r="J27" s="7">
        <v>10525.56</v>
      </c>
      <c r="K27" s="7">
        <v>18717</v>
      </c>
      <c r="L27" s="7">
        <v>15964.5</v>
      </c>
      <c r="M27" s="7">
        <v>183867</v>
      </c>
    </row>
    <row r="28" spans="1:13" ht="15">
      <c r="A28" s="19" t="s">
        <v>19</v>
      </c>
      <c r="B28" s="22">
        <f>SUM(B21:B27)</f>
        <v>57209</v>
      </c>
      <c r="C28" s="22">
        <f>SUM(C21:C27)</f>
        <v>125747.25</v>
      </c>
      <c r="D28" s="22">
        <f>SUM(D21:D27)</f>
        <v>185068.25</v>
      </c>
      <c r="E28" s="22">
        <f>SUM(E21:E27)</f>
        <v>262480.25</v>
      </c>
      <c r="F28" s="22">
        <f>SUM(F21:F27)</f>
        <v>2386867</v>
      </c>
      <c r="G28" s="25"/>
      <c r="H28" s="19" t="s">
        <v>19</v>
      </c>
      <c r="I28" s="22">
        <f>SUM(I22:I27)</f>
        <v>10548.681</v>
      </c>
      <c r="J28" s="22">
        <f>SUM(J22:J27)</f>
        <v>124732.29</v>
      </c>
      <c r="K28" s="22">
        <f>SUM(K22:K27)</f>
        <v>225341.67</v>
      </c>
      <c r="L28" s="22">
        <f>SUM(L22:L27)</f>
        <v>298558.17</v>
      </c>
      <c r="M28" s="22">
        <f>SUM(M22:M27)</f>
        <v>2307244.59</v>
      </c>
    </row>
    <row r="29" spans="1:10" ht="15">
      <c r="A29" s="5"/>
      <c r="B29" s="11"/>
      <c r="C29" s="11"/>
      <c r="H29" s="5"/>
      <c r="I29" s="11"/>
      <c r="J29" s="11"/>
    </row>
    <row r="30" spans="1:13" ht="45">
      <c r="A30" s="31" t="s">
        <v>223</v>
      </c>
      <c r="B30" s="31">
        <v>2020</v>
      </c>
      <c r="C30" s="31">
        <v>2030</v>
      </c>
      <c r="D30" s="66">
        <v>2040</v>
      </c>
      <c r="E30" s="31">
        <v>2050</v>
      </c>
      <c r="F30" s="31" t="s">
        <v>66</v>
      </c>
      <c r="G30" s="25"/>
      <c r="H30" s="31" t="s">
        <v>223</v>
      </c>
      <c r="I30" s="66">
        <v>2020</v>
      </c>
      <c r="J30" s="66">
        <v>2030</v>
      </c>
      <c r="K30" s="66">
        <v>2040</v>
      </c>
      <c r="L30" s="66">
        <v>2050</v>
      </c>
      <c r="M30" s="31" t="s">
        <v>73</v>
      </c>
    </row>
    <row r="31" spans="1:13" ht="15">
      <c r="A31" s="5" t="s">
        <v>41</v>
      </c>
      <c r="B31" s="13">
        <v>17862</v>
      </c>
      <c r="C31" s="13">
        <v>18091</v>
      </c>
      <c r="D31" s="7">
        <v>19923</v>
      </c>
      <c r="E31" s="7">
        <v>21755</v>
      </c>
      <c r="F31" s="7">
        <v>396055.5</v>
      </c>
      <c r="H31" s="5" t="s">
        <v>41</v>
      </c>
      <c r="I31" s="7">
        <v>10118.19</v>
      </c>
      <c r="J31" s="7">
        <v>39525.9</v>
      </c>
      <c r="K31" s="7">
        <v>45141</v>
      </c>
      <c r="L31" s="7">
        <v>51196.5</v>
      </c>
      <c r="M31" s="7">
        <v>617661</v>
      </c>
    </row>
    <row r="32" spans="1:13" ht="30">
      <c r="A32" s="5" t="s">
        <v>37</v>
      </c>
      <c r="B32" s="7">
        <v>2633.5</v>
      </c>
      <c r="C32" s="7">
        <v>5267</v>
      </c>
      <c r="D32" s="7">
        <v>6984.5</v>
      </c>
      <c r="E32" s="7">
        <v>8931</v>
      </c>
      <c r="F32" s="7">
        <v>97096</v>
      </c>
      <c r="H32" s="5" t="s">
        <v>37</v>
      </c>
      <c r="I32" s="7">
        <v>620.9639999999999</v>
      </c>
      <c r="J32" s="7">
        <v>6286.71</v>
      </c>
      <c r="K32" s="7">
        <v>10624.65</v>
      </c>
      <c r="L32" s="7">
        <v>13322.1</v>
      </c>
      <c r="M32" s="7">
        <v>111201</v>
      </c>
    </row>
    <row r="33" spans="1:13" ht="15">
      <c r="A33" s="19" t="s">
        <v>40</v>
      </c>
      <c r="B33" s="27">
        <f>SUM(B31:B32)</f>
        <v>20495.5</v>
      </c>
      <c r="C33" s="27">
        <f>SUM(C31:C32)</f>
        <v>23358</v>
      </c>
      <c r="D33" s="27">
        <f>SUM(D31:D32)</f>
        <v>26907.5</v>
      </c>
      <c r="E33" s="27">
        <f>SUM(E31:E32)</f>
        <v>30686</v>
      </c>
      <c r="F33" s="27">
        <f>SUM(F31:F32)</f>
        <v>493151.5</v>
      </c>
      <c r="G33" s="25"/>
      <c r="H33" s="19" t="s">
        <v>40</v>
      </c>
      <c r="I33" s="27">
        <f>SUM(I31:I32)</f>
        <v>10739.154</v>
      </c>
      <c r="J33" s="27">
        <f>SUM(J31:J32)</f>
        <v>45812.61</v>
      </c>
      <c r="K33" s="27">
        <f>SUM(K31:K32)</f>
        <v>55765.65</v>
      </c>
      <c r="L33" s="27">
        <f>SUM(L31:L32)</f>
        <v>64518.6</v>
      </c>
      <c r="M33" s="27">
        <f>SUM(M31:M32)</f>
        <v>728862</v>
      </c>
    </row>
    <row r="34" spans="1:10" ht="15">
      <c r="A34" s="5"/>
      <c r="B34" s="11"/>
      <c r="C34" s="11"/>
      <c r="H34" s="5"/>
      <c r="I34" s="11"/>
      <c r="J34" s="11"/>
    </row>
    <row r="35" spans="1:13" ht="15">
      <c r="A35" s="23" t="s">
        <v>38</v>
      </c>
      <c r="B35" s="24">
        <f>B28-B33</f>
        <v>36713.5</v>
      </c>
      <c r="C35" s="24">
        <f>C28-C33</f>
        <v>102389.25</v>
      </c>
      <c r="D35" s="24">
        <f>D28-D33</f>
        <v>158160.75</v>
      </c>
      <c r="E35" s="24">
        <f>E28-E33</f>
        <v>231794.25</v>
      </c>
      <c r="F35" s="24">
        <f>F28-F33</f>
        <v>1893715.5</v>
      </c>
      <c r="G35" s="25"/>
      <c r="H35" s="23" t="s">
        <v>38</v>
      </c>
      <c r="I35" s="123">
        <f>I28-I33</f>
        <v>-190.47299999999996</v>
      </c>
      <c r="J35" s="24">
        <f>J28-J33</f>
        <v>78919.68</v>
      </c>
      <c r="K35" s="24">
        <f>K28-K33</f>
        <v>169576.02000000002</v>
      </c>
      <c r="L35" s="24">
        <f>L28-L33</f>
        <v>234039.56999999998</v>
      </c>
      <c r="M35" s="24">
        <f>M28-M33</f>
        <v>1578382.5899999999</v>
      </c>
    </row>
    <row r="36" spans="1:13" ht="30">
      <c r="A36" s="23" t="s">
        <v>194</v>
      </c>
      <c r="B36" s="24">
        <v>34693.5</v>
      </c>
      <c r="C36" s="28">
        <v>100416.5</v>
      </c>
      <c r="D36" s="24">
        <v>156178</v>
      </c>
      <c r="E36" s="24">
        <v>229801.5</v>
      </c>
      <c r="F36" s="24">
        <v>1893715.5</v>
      </c>
      <c r="G36" s="25"/>
      <c r="H36" s="23" t="s">
        <v>194</v>
      </c>
      <c r="I36" s="24">
        <v>168.453</v>
      </c>
      <c r="J36" s="24">
        <v>81363.9</v>
      </c>
      <c r="K36" s="24">
        <v>173958</v>
      </c>
      <c r="L36" s="24">
        <v>238917</v>
      </c>
      <c r="M36" s="24">
        <v>1574430</v>
      </c>
    </row>
    <row r="37" spans="1:10" ht="15">
      <c r="A37" s="5"/>
      <c r="B37" s="12"/>
      <c r="C37" s="12"/>
      <c r="D37" s="7"/>
      <c r="E37" s="7"/>
      <c r="H37" s="5"/>
      <c r="I37" s="12"/>
      <c r="J37" s="12"/>
    </row>
    <row r="38" spans="1:13" ht="30">
      <c r="A38" s="31" t="s">
        <v>224</v>
      </c>
      <c r="B38" s="31"/>
      <c r="C38" s="31"/>
      <c r="D38" s="66"/>
      <c r="E38" s="66"/>
      <c r="F38" s="31"/>
      <c r="G38" s="25"/>
      <c r="H38" s="31" t="s">
        <v>224</v>
      </c>
      <c r="I38" s="31">
        <v>2020</v>
      </c>
      <c r="J38" s="31"/>
      <c r="K38" s="66"/>
      <c r="L38" s="66"/>
      <c r="M38" s="31"/>
    </row>
    <row r="39" spans="1:10" ht="15">
      <c r="A39" s="5" t="s">
        <v>2</v>
      </c>
      <c r="B39" t="s">
        <v>13</v>
      </c>
      <c r="H39" s="5" t="s">
        <v>2</v>
      </c>
      <c r="I39" s="6" t="s">
        <v>115</v>
      </c>
      <c r="J39" s="6"/>
    </row>
    <row r="40" spans="1:9" ht="15">
      <c r="A40" s="5" t="s">
        <v>3</v>
      </c>
      <c r="B40" t="s">
        <v>13</v>
      </c>
      <c r="H40" s="5" t="s">
        <v>3</v>
      </c>
      <c r="I40" t="s">
        <v>13</v>
      </c>
    </row>
    <row r="41" spans="1:10" ht="15">
      <c r="A41" s="5" t="s">
        <v>4</v>
      </c>
      <c r="B41" s="5" t="s">
        <v>13</v>
      </c>
      <c r="C41" s="5"/>
      <c r="H41" s="5" t="s">
        <v>4</v>
      </c>
      <c r="I41" s="6" t="s">
        <v>115</v>
      </c>
      <c r="J41" s="5"/>
    </row>
    <row r="42" spans="1:10" ht="15">
      <c r="A42" s="5"/>
      <c r="B42" s="12"/>
      <c r="C42" s="12"/>
      <c r="H42" s="5"/>
      <c r="I42" s="12"/>
      <c r="J42" s="12"/>
    </row>
    <row r="43" spans="1:13" ht="60">
      <c r="A43" s="31" t="s">
        <v>225</v>
      </c>
      <c r="B43" s="31"/>
      <c r="C43" s="31">
        <v>2030</v>
      </c>
      <c r="D43" s="66"/>
      <c r="E43" s="66"/>
      <c r="F43" s="31"/>
      <c r="G43" s="25"/>
      <c r="H43" s="31" t="s">
        <v>218</v>
      </c>
      <c r="I43" s="31"/>
      <c r="J43" s="31">
        <v>2030</v>
      </c>
      <c r="K43" s="2"/>
      <c r="L43" s="2"/>
      <c r="M43" s="4"/>
    </row>
    <row r="44" spans="1:10" ht="30">
      <c r="A44" s="5" t="s">
        <v>52</v>
      </c>
      <c r="C44">
        <v>146</v>
      </c>
      <c r="H44" s="5" t="s">
        <v>52</v>
      </c>
      <c r="J44">
        <v>279</v>
      </c>
    </row>
    <row r="45" spans="1:10" ht="45">
      <c r="A45" s="5" t="s">
        <v>53</v>
      </c>
      <c r="C45" s="6">
        <v>1100</v>
      </c>
      <c r="H45" s="5" t="s">
        <v>53</v>
      </c>
      <c r="J45" s="6">
        <v>2100</v>
      </c>
    </row>
    <row r="46" spans="1:10" ht="45">
      <c r="A46" s="5" t="s">
        <v>54</v>
      </c>
      <c r="C46" s="5">
        <v>850</v>
      </c>
      <c r="H46" s="5" t="s">
        <v>54</v>
      </c>
      <c r="J46" s="6">
        <v>1600</v>
      </c>
    </row>
    <row r="47" spans="1:10" ht="30">
      <c r="A47" s="5" t="s">
        <v>25</v>
      </c>
      <c r="C47" s="6">
        <v>1000</v>
      </c>
      <c r="H47" s="5" t="s">
        <v>25</v>
      </c>
      <c r="J47" s="6">
        <v>3500</v>
      </c>
    </row>
    <row r="48" spans="1:10" ht="30">
      <c r="A48" s="5" t="s">
        <v>26</v>
      </c>
      <c r="C48" s="5">
        <v>26</v>
      </c>
      <c r="H48" s="5" t="s">
        <v>26</v>
      </c>
      <c r="J48" s="5">
        <v>71</v>
      </c>
    </row>
    <row r="49" spans="1:10" ht="30">
      <c r="A49" s="5" t="s">
        <v>27</v>
      </c>
      <c r="C49" s="6">
        <v>7600</v>
      </c>
      <c r="H49" s="5" t="s">
        <v>27</v>
      </c>
      <c r="J49" s="6">
        <v>14000</v>
      </c>
    </row>
    <row r="50" spans="1:10" ht="30">
      <c r="A50" s="5" t="s">
        <v>28</v>
      </c>
      <c r="C50" s="5">
        <v>100</v>
      </c>
      <c r="H50" s="5" t="s">
        <v>28</v>
      </c>
      <c r="J50">
        <v>130</v>
      </c>
    </row>
    <row r="51" spans="1:10" ht="30">
      <c r="A51" s="5" t="s">
        <v>29</v>
      </c>
      <c r="C51" s="6">
        <v>27000</v>
      </c>
      <c r="H51" s="5" t="s">
        <v>29</v>
      </c>
      <c r="J51" s="6">
        <v>80070</v>
      </c>
    </row>
    <row r="52" spans="1:10" ht="30">
      <c r="A52" s="5" t="s">
        <v>30</v>
      </c>
      <c r="C52" s="6">
        <v>-7700</v>
      </c>
      <c r="H52" s="5" t="s">
        <v>30</v>
      </c>
      <c r="J52" s="5">
        <v>-850</v>
      </c>
    </row>
    <row r="54" spans="1:12" ht="29.25" customHeight="1">
      <c r="A54" s="198" t="s">
        <v>196</v>
      </c>
      <c r="B54" s="198"/>
      <c r="C54" s="198"/>
      <c r="D54" s="198"/>
      <c r="E54" s="198"/>
      <c r="H54" s="198" t="s">
        <v>198</v>
      </c>
      <c r="I54" s="198"/>
      <c r="J54" s="198"/>
      <c r="K54" s="198"/>
      <c r="L54" s="198"/>
    </row>
    <row r="55" spans="1:12" ht="15">
      <c r="A55" s="195" t="s">
        <v>65</v>
      </c>
      <c r="B55" s="195"/>
      <c r="C55" s="196">
        <v>51.5</v>
      </c>
      <c r="D55" s="196"/>
      <c r="E55" s="196"/>
      <c r="H55" s="195" t="s">
        <v>65</v>
      </c>
      <c r="I55" s="195"/>
      <c r="J55" s="194" t="s">
        <v>68</v>
      </c>
      <c r="K55" s="194"/>
      <c r="L55" s="194"/>
    </row>
    <row r="56" spans="1:12" ht="15">
      <c r="A56" s="195" t="s">
        <v>57</v>
      </c>
      <c r="B56" s="195"/>
      <c r="C56" s="196">
        <v>240.2</v>
      </c>
      <c r="D56" s="196"/>
      <c r="E56" s="196"/>
      <c r="H56" s="195" t="s">
        <v>57</v>
      </c>
      <c r="I56" s="195"/>
      <c r="J56" s="194" t="s">
        <v>70</v>
      </c>
      <c r="K56" s="194"/>
      <c r="L56" s="194"/>
    </row>
    <row r="57" spans="1:12" ht="15">
      <c r="A57" s="192" t="s">
        <v>58</v>
      </c>
      <c r="B57" s="192"/>
      <c r="C57" s="197" t="s">
        <v>72</v>
      </c>
      <c r="D57" s="197"/>
      <c r="E57" s="197"/>
      <c r="H57" s="195" t="s">
        <v>31</v>
      </c>
      <c r="I57" s="195"/>
      <c r="J57" s="194" t="s">
        <v>69</v>
      </c>
      <c r="K57" s="194"/>
      <c r="L57" s="194"/>
    </row>
    <row r="58" spans="8:12" ht="15">
      <c r="H58" s="192" t="s">
        <v>58</v>
      </c>
      <c r="I58" s="192"/>
      <c r="J58" s="193" t="s">
        <v>71</v>
      </c>
      <c r="K58" s="193"/>
      <c r="L58" s="193"/>
    </row>
    <row r="59" spans="8:12" ht="15">
      <c r="H59" s="29"/>
      <c r="I59" s="29"/>
      <c r="J59" s="30"/>
      <c r="K59" s="30"/>
      <c r="L59" s="30"/>
    </row>
    <row r="60" spans="1:12" ht="36.75" customHeight="1">
      <c r="A60" s="198" t="s">
        <v>195</v>
      </c>
      <c r="B60" s="198"/>
      <c r="C60" s="198"/>
      <c r="D60" s="198"/>
      <c r="E60" s="198"/>
      <c r="H60" s="198" t="s">
        <v>199</v>
      </c>
      <c r="I60" s="198"/>
      <c r="J60" s="198"/>
      <c r="K60" s="198"/>
      <c r="L60" s="198"/>
    </row>
    <row r="61" spans="1:12" ht="14.25" customHeight="1">
      <c r="A61" s="195" t="s">
        <v>65</v>
      </c>
      <c r="B61" s="195"/>
      <c r="C61" s="196">
        <v>58.97</v>
      </c>
      <c r="D61" s="196"/>
      <c r="E61" s="196"/>
      <c r="H61" s="195" t="s">
        <v>65</v>
      </c>
      <c r="I61" s="195"/>
      <c r="J61" s="199">
        <v>165.15</v>
      </c>
      <c r="K61" s="194"/>
      <c r="L61" s="194"/>
    </row>
    <row r="62" spans="1:12" ht="15">
      <c r="A62" s="195" t="s">
        <v>57</v>
      </c>
      <c r="B62" s="195"/>
      <c r="C62" s="196">
        <v>275.03</v>
      </c>
      <c r="D62" s="196"/>
      <c r="E62" s="196"/>
      <c r="H62" s="195" t="s">
        <v>57</v>
      </c>
      <c r="I62" s="195"/>
      <c r="J62" s="194">
        <v>138.726</v>
      </c>
      <c r="K62" s="194"/>
      <c r="L62" s="194"/>
    </row>
    <row r="63" spans="1:12" ht="15.75" customHeight="1">
      <c r="A63" s="192" t="s">
        <v>58</v>
      </c>
      <c r="B63" s="192"/>
      <c r="C63" s="197">
        <v>216.06</v>
      </c>
      <c r="D63" s="197"/>
      <c r="E63" s="197"/>
      <c r="H63" s="195" t="s">
        <v>31</v>
      </c>
      <c r="I63" s="195"/>
      <c r="J63" s="194">
        <v>522.975</v>
      </c>
      <c r="K63" s="194"/>
      <c r="L63" s="194"/>
    </row>
    <row r="64" spans="8:12" ht="15">
      <c r="H64" s="192" t="s">
        <v>58</v>
      </c>
      <c r="I64" s="192"/>
      <c r="J64" s="193">
        <v>496.551</v>
      </c>
      <c r="K64" s="193"/>
      <c r="L64" s="193"/>
    </row>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sheetData>
  <sheetProtection/>
  <mergeCells count="34">
    <mergeCell ref="J63:L63"/>
    <mergeCell ref="A60:E60"/>
    <mergeCell ref="A61:B61"/>
    <mergeCell ref="C61:E61"/>
    <mergeCell ref="A62:B62"/>
    <mergeCell ref="C62:E62"/>
    <mergeCell ref="H64:I64"/>
    <mergeCell ref="J64:L64"/>
    <mergeCell ref="A63:B63"/>
    <mergeCell ref="C63:E63"/>
    <mergeCell ref="H60:L60"/>
    <mergeCell ref="H61:I61"/>
    <mergeCell ref="J61:L61"/>
    <mergeCell ref="H62:I62"/>
    <mergeCell ref="J62:L62"/>
    <mergeCell ref="H63:I63"/>
    <mergeCell ref="A1:F1"/>
    <mergeCell ref="H54:L54"/>
    <mergeCell ref="H55:I55"/>
    <mergeCell ref="J55:L55"/>
    <mergeCell ref="H56:I56"/>
    <mergeCell ref="J56:L56"/>
    <mergeCell ref="H1:M1"/>
    <mergeCell ref="A54:E54"/>
    <mergeCell ref="H58:I58"/>
    <mergeCell ref="J58:L58"/>
    <mergeCell ref="J57:L57"/>
    <mergeCell ref="H57:I57"/>
    <mergeCell ref="A55:B55"/>
    <mergeCell ref="C55:E55"/>
    <mergeCell ref="A56:B56"/>
    <mergeCell ref="C56:E56"/>
    <mergeCell ref="A57:B57"/>
    <mergeCell ref="C57:E5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N66"/>
  <sheetViews>
    <sheetView zoomScalePageLayoutView="0" workbookViewId="0" topLeftCell="A75">
      <selection activeCell="K19" sqref="K19"/>
    </sheetView>
  </sheetViews>
  <sheetFormatPr defaultColWidth="9.140625" defaultRowHeight="15"/>
  <cols>
    <col min="1" max="1" width="23.7109375" style="0" customWidth="1"/>
    <col min="2" max="3" width="11.140625" style="0" customWidth="1"/>
    <col min="4" max="5" width="13.7109375" style="0" customWidth="1"/>
    <col min="6" max="6" width="10.140625" style="5" customWidth="1"/>
    <col min="8" max="8" width="23.7109375" style="0" customWidth="1"/>
    <col min="9" max="10" width="11.140625" style="0" customWidth="1"/>
    <col min="11" max="11" width="13.7109375" style="0" customWidth="1"/>
    <col min="12" max="12" width="10.140625" style="5" customWidth="1"/>
    <col min="13" max="13" width="12.7109375" style="0" customWidth="1"/>
    <col min="14" max="14" width="13.28125" style="0" customWidth="1"/>
  </cols>
  <sheetData>
    <row r="1" spans="1:12" ht="28.5" customHeight="1">
      <c r="A1" s="191" t="s">
        <v>105</v>
      </c>
      <c r="B1" s="191"/>
      <c r="C1" s="191"/>
      <c r="D1" s="191"/>
      <c r="E1" s="191"/>
      <c r="F1" s="191"/>
      <c r="G1" s="25"/>
      <c r="H1" s="191" t="s">
        <v>146</v>
      </c>
      <c r="I1" s="191"/>
      <c r="J1" s="191"/>
      <c r="K1" s="191"/>
      <c r="L1" s="191"/>
    </row>
    <row r="2" spans="1:12" ht="30">
      <c r="A2" s="31" t="s">
        <v>214</v>
      </c>
      <c r="B2" s="31">
        <v>2020</v>
      </c>
      <c r="C2" s="31">
        <v>2030</v>
      </c>
      <c r="D2" s="66">
        <v>2040</v>
      </c>
      <c r="E2" s="31">
        <v>2050</v>
      </c>
      <c r="F2" s="31"/>
      <c r="G2" s="25"/>
      <c r="H2" s="31" t="s">
        <v>214</v>
      </c>
      <c r="I2" s="31">
        <v>2025</v>
      </c>
      <c r="J2" s="31">
        <v>2040</v>
      </c>
      <c r="K2" s="66">
        <v>2050</v>
      </c>
      <c r="L2" s="31"/>
    </row>
    <row r="3" spans="1:12" ht="17.25" customHeight="1">
      <c r="A3" s="19" t="s">
        <v>43</v>
      </c>
      <c r="B3" s="25"/>
      <c r="C3" s="20">
        <v>-76600000</v>
      </c>
      <c r="H3" s="19" t="s">
        <v>43</v>
      </c>
      <c r="I3" s="20">
        <v>-37400000</v>
      </c>
      <c r="J3" s="20">
        <v>-166800000</v>
      </c>
      <c r="K3" s="20">
        <v>-199200000</v>
      </c>
      <c r="L3"/>
    </row>
    <row r="4" spans="1:14" ht="16.5" customHeight="1">
      <c r="A4" s="5" t="s">
        <v>85</v>
      </c>
      <c r="C4" s="10">
        <v>-80415858.847</v>
      </c>
      <c r="H4" s="5" t="s">
        <v>85</v>
      </c>
      <c r="I4" s="6">
        <v>-40124131.718</v>
      </c>
      <c r="J4" s="6">
        <v>-178905125.763</v>
      </c>
      <c r="K4" s="6">
        <v>-213738163.188</v>
      </c>
      <c r="L4" s="10"/>
      <c r="M4" s="10"/>
      <c r="N4" s="10"/>
    </row>
    <row r="5" spans="1:12" ht="15" customHeight="1">
      <c r="A5" s="5" t="s">
        <v>88</v>
      </c>
      <c r="C5" s="10">
        <v>-117912.829971</v>
      </c>
      <c r="H5" s="5" t="s">
        <v>88</v>
      </c>
      <c r="I5" s="6">
        <v>-39903.669</v>
      </c>
      <c r="J5" s="6">
        <v>-177251.659</v>
      </c>
      <c r="K5" s="6">
        <v>-212966.545</v>
      </c>
      <c r="L5"/>
    </row>
    <row r="6" spans="1:12" ht="15.75" customHeight="1">
      <c r="A6" s="5" t="s">
        <v>89</v>
      </c>
      <c r="C6" s="10">
        <v>-208.06680853119</v>
      </c>
      <c r="H6" s="5" t="s">
        <v>89</v>
      </c>
      <c r="I6" s="6">
        <v>-140.56318727319</v>
      </c>
      <c r="J6" s="6">
        <v>-392.0973119543</v>
      </c>
      <c r="K6" s="6">
        <v>-392.0973119543</v>
      </c>
      <c r="L6"/>
    </row>
    <row r="7" spans="1:12" ht="15">
      <c r="A7" s="5" t="s">
        <v>106</v>
      </c>
      <c r="C7" s="6">
        <v>-336.46164187021</v>
      </c>
      <c r="H7" s="5" t="s">
        <v>106</v>
      </c>
      <c r="I7" s="6">
        <v>-66.859420662213</v>
      </c>
      <c r="J7" s="6">
        <v>-197.38387177897</v>
      </c>
      <c r="K7" s="6">
        <v>-242.76286790274</v>
      </c>
      <c r="L7"/>
    </row>
    <row r="8" spans="1:12" ht="15.75" customHeight="1">
      <c r="A8" s="5" t="s">
        <v>91</v>
      </c>
      <c r="C8" s="6">
        <v>-29932</v>
      </c>
      <c r="H8" s="5" t="s">
        <v>91</v>
      </c>
      <c r="I8" s="6">
        <v>-5305</v>
      </c>
      <c r="J8" s="6">
        <v>-25070</v>
      </c>
      <c r="K8" s="6">
        <v>-29253</v>
      </c>
      <c r="L8"/>
    </row>
    <row r="9" spans="1:12" ht="14.25" customHeight="1">
      <c r="A9" s="5" t="s">
        <v>107</v>
      </c>
      <c r="C9" s="6">
        <v>-55579</v>
      </c>
      <c r="H9" s="5" t="s">
        <v>107</v>
      </c>
      <c r="I9" s="6">
        <v>-13254</v>
      </c>
      <c r="J9" s="6">
        <v>-52594</v>
      </c>
      <c r="K9" s="6">
        <v>-63869</v>
      </c>
      <c r="L9"/>
    </row>
    <row r="10" spans="1:12" ht="15.75" customHeight="1">
      <c r="A10" s="5" t="s">
        <v>87</v>
      </c>
      <c r="C10" s="6">
        <v>-245129</v>
      </c>
      <c r="H10" s="5" t="s">
        <v>87</v>
      </c>
      <c r="I10" s="6">
        <v>-22710</v>
      </c>
      <c r="J10" s="6">
        <v>-101961</v>
      </c>
      <c r="K10" s="6">
        <v>-123824</v>
      </c>
      <c r="L10"/>
    </row>
    <row r="11" spans="1:12" ht="14.25" customHeight="1">
      <c r="A11" s="5" t="s">
        <v>97</v>
      </c>
      <c r="C11" s="5">
        <v>356</v>
      </c>
      <c r="H11" s="5" t="s">
        <v>103</v>
      </c>
      <c r="I11" s="6">
        <v>-1110</v>
      </c>
      <c r="J11" s="6">
        <v>-5081</v>
      </c>
      <c r="K11" s="6">
        <v>-6100</v>
      </c>
      <c r="L11"/>
    </row>
    <row r="12" spans="1:12" ht="15" customHeight="1">
      <c r="A12" s="5" t="s">
        <v>104</v>
      </c>
      <c r="C12" s="6">
        <v>-6888</v>
      </c>
      <c r="H12" s="5" t="s">
        <v>104</v>
      </c>
      <c r="I12" s="6">
        <v>-6080</v>
      </c>
      <c r="J12" s="6">
        <v>-26933</v>
      </c>
      <c r="K12" s="6">
        <v>-32282</v>
      </c>
      <c r="L12"/>
    </row>
    <row r="13" spans="1:12" ht="15" customHeight="1">
      <c r="A13" s="5" t="s">
        <v>92</v>
      </c>
      <c r="B13" s="5"/>
      <c r="C13" s="5">
        <v>-0.5</v>
      </c>
      <c r="H13" s="5" t="s">
        <v>92</v>
      </c>
      <c r="I13" s="5">
        <v>-2</v>
      </c>
      <c r="J13" s="5">
        <v>-8</v>
      </c>
      <c r="K13" s="5">
        <v>-9</v>
      </c>
      <c r="L13"/>
    </row>
    <row r="14" spans="1:12" ht="15" customHeight="1">
      <c r="A14" s="5" t="s">
        <v>108</v>
      </c>
      <c r="C14" s="6">
        <v>-1912</v>
      </c>
      <c r="H14" s="5" t="s">
        <v>108</v>
      </c>
      <c r="I14" s="5">
        <v>-10</v>
      </c>
      <c r="J14" s="5">
        <v>-53</v>
      </c>
      <c r="K14" s="5">
        <v>-61</v>
      </c>
      <c r="L14"/>
    </row>
    <row r="15" spans="1:12" ht="14.25" customHeight="1">
      <c r="A15" s="5" t="s">
        <v>109</v>
      </c>
      <c r="C15" s="5">
        <v>-263</v>
      </c>
      <c r="H15" s="5" t="s">
        <v>109</v>
      </c>
      <c r="I15" s="5">
        <v>-1</v>
      </c>
      <c r="J15" s="5">
        <v>-4</v>
      </c>
      <c r="K15" s="5">
        <v>-5</v>
      </c>
      <c r="L15"/>
    </row>
    <row r="16" spans="1:12" ht="18" customHeight="1">
      <c r="A16" s="5" t="s">
        <v>93</v>
      </c>
      <c r="C16" s="5">
        <v>-359</v>
      </c>
      <c r="H16" s="5" t="s">
        <v>93</v>
      </c>
      <c r="I16" s="5">
        <v>-35</v>
      </c>
      <c r="J16" s="5">
        <v>-165</v>
      </c>
      <c r="K16" s="5">
        <v>-192</v>
      </c>
      <c r="L16"/>
    </row>
    <row r="17" spans="1:12" ht="16.5" customHeight="1">
      <c r="A17" s="5" t="s">
        <v>94</v>
      </c>
      <c r="C17" s="6">
        <v>-6282</v>
      </c>
      <c r="H17" s="5" t="s">
        <v>94</v>
      </c>
      <c r="I17" s="5">
        <v>-40</v>
      </c>
      <c r="J17" s="5">
        <v>-187</v>
      </c>
      <c r="K17" s="5">
        <v>-227</v>
      </c>
      <c r="L17"/>
    </row>
    <row r="18" spans="1:11" ht="34.5" customHeight="1">
      <c r="A18" s="19" t="s">
        <v>241</v>
      </c>
      <c r="B18" s="25"/>
      <c r="C18" s="19">
        <v>-6</v>
      </c>
      <c r="H18" s="19" t="s">
        <v>241</v>
      </c>
      <c r="I18" s="19">
        <v>-2.8</v>
      </c>
      <c r="J18" s="19">
        <v>-12.5</v>
      </c>
      <c r="K18" s="19">
        <v>-14.9</v>
      </c>
    </row>
    <row r="19" spans="1:10" ht="15">
      <c r="A19" s="5"/>
      <c r="B19" s="5"/>
      <c r="C19" s="5"/>
      <c r="H19" s="5"/>
      <c r="I19" s="5"/>
      <c r="J19" s="5"/>
    </row>
    <row r="20" spans="1:10" ht="15">
      <c r="A20" s="5"/>
      <c r="B20" s="5"/>
      <c r="C20" s="5"/>
      <c r="H20" s="5"/>
      <c r="I20" s="5"/>
      <c r="J20" s="5"/>
    </row>
    <row r="21" spans="1:12" ht="60">
      <c r="A21" s="31" t="s">
        <v>226</v>
      </c>
      <c r="B21" s="31">
        <v>2020</v>
      </c>
      <c r="C21" s="31">
        <v>2030</v>
      </c>
      <c r="D21" s="66">
        <v>2040</v>
      </c>
      <c r="E21" s="31">
        <v>2050</v>
      </c>
      <c r="F21" s="31" t="s">
        <v>66</v>
      </c>
      <c r="G21" s="25"/>
      <c r="H21" s="31" t="s">
        <v>226</v>
      </c>
      <c r="I21" s="31">
        <v>2030</v>
      </c>
      <c r="J21" s="31">
        <v>2040</v>
      </c>
      <c r="K21" s="66">
        <v>2050</v>
      </c>
      <c r="L21" s="31" t="s">
        <v>50</v>
      </c>
    </row>
    <row r="22" spans="1:13" ht="20.25" customHeight="1">
      <c r="A22" s="5" t="s">
        <v>178</v>
      </c>
      <c r="B22" s="7">
        <v>1114</v>
      </c>
      <c r="C22" s="7">
        <v>2785.0000000000005</v>
      </c>
      <c r="D22" s="7">
        <v>4010.4000000000005</v>
      </c>
      <c r="E22" s="7">
        <v>5347.200000000001</v>
      </c>
      <c r="F22" s="7">
        <v>51355.4</v>
      </c>
      <c r="H22" s="5" t="s">
        <v>178</v>
      </c>
      <c r="I22" s="7">
        <v>5418.400000000001</v>
      </c>
      <c r="J22" s="15">
        <v>11566.2</v>
      </c>
      <c r="K22" s="15">
        <v>15838.400000000001</v>
      </c>
      <c r="L22" s="16">
        <v>120246.8</v>
      </c>
      <c r="M22" s="10"/>
    </row>
    <row r="23" spans="1:13" ht="18.75" customHeight="1">
      <c r="A23" s="5" t="s">
        <v>45</v>
      </c>
      <c r="B23" s="7" t="s">
        <v>36</v>
      </c>
      <c r="C23" s="7">
        <v>3119.2000000000003</v>
      </c>
      <c r="D23" s="7">
        <v>3119.2000000000003</v>
      </c>
      <c r="E23" s="7">
        <v>3119.2000000000003</v>
      </c>
      <c r="F23" s="7">
        <v>28184.200000000004</v>
      </c>
      <c r="H23" s="5" t="s">
        <v>48</v>
      </c>
      <c r="I23" s="7">
        <v>5939.400000000001</v>
      </c>
      <c r="J23" s="15">
        <v>11045.2</v>
      </c>
      <c r="K23" s="16">
        <v>13129.2</v>
      </c>
      <c r="L23" s="16">
        <v>123789.6</v>
      </c>
      <c r="M23" s="13"/>
    </row>
    <row r="24" spans="1:12" ht="16.5" customHeight="1">
      <c r="A24" s="5" t="s">
        <v>31</v>
      </c>
      <c r="B24" s="7">
        <v>10694.400000000001</v>
      </c>
      <c r="C24" s="7">
        <v>22948.4</v>
      </c>
      <c r="D24" s="7">
        <v>31192.000000000004</v>
      </c>
      <c r="E24" s="7">
        <v>40661.00000000001</v>
      </c>
      <c r="F24" s="7">
        <v>418084.2</v>
      </c>
      <c r="H24" s="5" t="s">
        <v>31</v>
      </c>
      <c r="I24" s="15">
        <v>24382.8</v>
      </c>
      <c r="J24" s="15">
        <v>55330.200000000004</v>
      </c>
      <c r="K24" s="15">
        <v>66062.8</v>
      </c>
      <c r="L24" s="16">
        <v>545278.6</v>
      </c>
    </row>
    <row r="25" spans="1:12" ht="15" customHeight="1">
      <c r="A25" s="5" t="s">
        <v>32</v>
      </c>
      <c r="B25" s="7">
        <v>557</v>
      </c>
      <c r="C25" s="7">
        <v>1225.4</v>
      </c>
      <c r="D25" s="7">
        <v>1671.0000000000002</v>
      </c>
      <c r="E25" s="7">
        <v>1893.8000000000002</v>
      </c>
      <c r="F25" s="7">
        <v>22057.2</v>
      </c>
      <c r="H25" s="5" t="s">
        <v>32</v>
      </c>
      <c r="I25" s="15">
        <v>1146.2</v>
      </c>
      <c r="J25" s="15">
        <v>2605</v>
      </c>
      <c r="K25" s="15">
        <v>3126</v>
      </c>
      <c r="L25" s="15">
        <v>25737.4</v>
      </c>
    </row>
    <row r="26" spans="1:12" ht="16.5" customHeight="1">
      <c r="A26" s="5" t="s">
        <v>33</v>
      </c>
      <c r="B26" s="7">
        <v>111.4</v>
      </c>
      <c r="C26" s="7">
        <v>111.4</v>
      </c>
      <c r="D26" s="7">
        <v>222.8</v>
      </c>
      <c r="E26" s="7">
        <v>222.8</v>
      </c>
      <c r="F26" s="7">
        <v>2785.0000000000005</v>
      </c>
      <c r="H26" s="5" t="s">
        <v>33</v>
      </c>
      <c r="I26" s="15">
        <v>625.2</v>
      </c>
      <c r="J26" s="15">
        <v>1146.2</v>
      </c>
      <c r="K26" s="15">
        <v>1563</v>
      </c>
      <c r="L26" s="15">
        <v>12504</v>
      </c>
    </row>
    <row r="27" spans="1:12" ht="17.25" customHeight="1">
      <c r="A27" s="19" t="s">
        <v>19</v>
      </c>
      <c r="B27" s="22">
        <f>SUM(B22:B26)</f>
        <v>12476.800000000001</v>
      </c>
      <c r="C27" s="22">
        <f>SUM(C22:C26)</f>
        <v>30189.400000000005</v>
      </c>
      <c r="D27" s="22">
        <f>SUM(D22:D26)</f>
        <v>40215.40000000001</v>
      </c>
      <c r="E27" s="22">
        <f>SUM(E22:E26)</f>
        <v>51244.000000000015</v>
      </c>
      <c r="F27" s="9">
        <f>SUM(F22:F26)</f>
        <v>522466.00000000006</v>
      </c>
      <c r="H27" s="5" t="s">
        <v>34</v>
      </c>
      <c r="I27" s="15">
        <v>1250.4</v>
      </c>
      <c r="J27" s="15">
        <v>2084</v>
      </c>
      <c r="K27" s="15">
        <v>2396.6</v>
      </c>
      <c r="L27" s="15">
        <v>24382.8</v>
      </c>
    </row>
    <row r="28" spans="1:12" ht="15">
      <c r="A28" s="5"/>
      <c r="B28" s="14"/>
      <c r="C28" s="14"/>
      <c r="D28" s="14"/>
      <c r="E28" s="14"/>
      <c r="F28" s="18"/>
      <c r="H28" s="19" t="s">
        <v>19</v>
      </c>
      <c r="I28" s="21">
        <f>SUM(I22:I26)</f>
        <v>37511.99999999999</v>
      </c>
      <c r="J28" s="21">
        <f>SUM(J22:J26)</f>
        <v>81692.8</v>
      </c>
      <c r="K28" s="21">
        <f>SUM(K22:K26)</f>
        <v>99719.40000000001</v>
      </c>
      <c r="L28" s="21">
        <f>SUM(L22:L26)</f>
        <v>827556.4</v>
      </c>
    </row>
    <row r="29" spans="1:12" ht="15">
      <c r="A29" s="5"/>
      <c r="B29" s="14"/>
      <c r="C29" s="14"/>
      <c r="D29" s="14"/>
      <c r="E29" s="14"/>
      <c r="F29" s="18"/>
      <c r="H29" s="5"/>
      <c r="I29" s="14"/>
      <c r="J29" s="14"/>
      <c r="K29" s="14"/>
      <c r="L29" s="18"/>
    </row>
    <row r="30" spans="1:12" ht="45.75" customHeight="1">
      <c r="A30" s="31" t="s">
        <v>227</v>
      </c>
      <c r="B30" s="31">
        <v>2020</v>
      </c>
      <c r="C30" s="31">
        <v>2030</v>
      </c>
      <c r="D30" s="66">
        <v>2040</v>
      </c>
      <c r="E30" s="31">
        <v>2050</v>
      </c>
      <c r="F30" s="31" t="s">
        <v>66</v>
      </c>
      <c r="G30" s="25"/>
      <c r="H30" s="31" t="s">
        <v>227</v>
      </c>
      <c r="I30" s="31">
        <v>2030</v>
      </c>
      <c r="J30" s="31">
        <v>2040</v>
      </c>
      <c r="K30" s="66">
        <v>2050</v>
      </c>
      <c r="L30" s="31" t="s">
        <v>50</v>
      </c>
    </row>
    <row r="31" spans="1:12" ht="18.75" customHeight="1">
      <c r="A31" s="5" t="s">
        <v>41</v>
      </c>
      <c r="B31" s="7">
        <v>2228</v>
      </c>
      <c r="C31" s="7">
        <v>2450.8</v>
      </c>
      <c r="D31" s="7">
        <v>3007.8</v>
      </c>
      <c r="E31" s="7">
        <v>3676.2000000000003</v>
      </c>
      <c r="F31" s="7">
        <v>52803.600000000006</v>
      </c>
      <c r="H31" s="5" t="s">
        <v>41</v>
      </c>
      <c r="I31" s="7">
        <v>5626.8</v>
      </c>
      <c r="J31" s="7">
        <v>6773</v>
      </c>
      <c r="K31" s="7">
        <v>7815</v>
      </c>
      <c r="L31" s="15">
        <v>94822</v>
      </c>
    </row>
    <row r="32" spans="1:12" ht="17.25" customHeight="1">
      <c r="A32" s="5" t="s">
        <v>37</v>
      </c>
      <c r="B32" s="7">
        <v>222.8</v>
      </c>
      <c r="C32" s="13">
        <v>445.6</v>
      </c>
      <c r="D32" s="7">
        <v>668.4000000000001</v>
      </c>
      <c r="E32" s="7">
        <v>668.4000000000001</v>
      </c>
      <c r="F32" s="7">
        <v>8800.6</v>
      </c>
      <c r="H32" s="5" t="s">
        <v>37</v>
      </c>
      <c r="I32" s="7">
        <v>416.8</v>
      </c>
      <c r="J32" s="13">
        <v>521</v>
      </c>
      <c r="K32" s="7">
        <v>625.2</v>
      </c>
      <c r="L32" s="15">
        <v>7085.6</v>
      </c>
    </row>
    <row r="33" spans="1:12" ht="15">
      <c r="A33" s="19" t="s">
        <v>40</v>
      </c>
      <c r="B33" s="22">
        <f>SUM(B31:B32)</f>
        <v>2450.8</v>
      </c>
      <c r="C33" s="22">
        <f>SUM(C31:C32)</f>
        <v>2896.4</v>
      </c>
      <c r="D33" s="22">
        <f>SUM(D31:D32)</f>
        <v>3676.2000000000003</v>
      </c>
      <c r="E33" s="22">
        <f>SUM(E31:E32)</f>
        <v>4344.6</v>
      </c>
      <c r="F33" s="9">
        <f>SUM(F31:F32)</f>
        <v>61604.200000000004</v>
      </c>
      <c r="H33" s="19" t="s">
        <v>40</v>
      </c>
      <c r="I33" s="22">
        <f>SUM(I31:I32)</f>
        <v>6043.6</v>
      </c>
      <c r="J33" s="22">
        <f>SUM(J31:J32)</f>
        <v>7294</v>
      </c>
      <c r="K33" s="22">
        <f>SUM(K31:K32)</f>
        <v>8440.2</v>
      </c>
      <c r="L33" s="21">
        <f>SUM(L31:L32)</f>
        <v>101907.6</v>
      </c>
    </row>
    <row r="34" spans="1:10" ht="19.5" customHeight="1">
      <c r="A34" s="5"/>
      <c r="B34" s="11"/>
      <c r="C34" s="11"/>
      <c r="H34" s="5"/>
      <c r="I34" s="11"/>
      <c r="J34" s="11"/>
    </row>
    <row r="35" spans="1:12" ht="21" customHeight="1">
      <c r="A35" s="23" t="s">
        <v>38</v>
      </c>
      <c r="B35" s="24">
        <f>B27-B33</f>
        <v>10026</v>
      </c>
      <c r="C35" s="24">
        <f>C27-C33</f>
        <v>27293.000000000004</v>
      </c>
      <c r="D35" s="24">
        <f>D27-D33</f>
        <v>36539.20000000001</v>
      </c>
      <c r="E35" s="24">
        <f>E27-E33</f>
        <v>46899.400000000016</v>
      </c>
      <c r="F35" s="24">
        <f>F27-F33</f>
        <v>460861.80000000005</v>
      </c>
      <c r="G35" s="25"/>
      <c r="H35" s="23" t="s">
        <v>38</v>
      </c>
      <c r="I35" s="24">
        <f>I28-I33</f>
        <v>31468.399999999994</v>
      </c>
      <c r="J35" s="24">
        <f>J28-J33</f>
        <v>74398.8</v>
      </c>
      <c r="K35" s="24">
        <f>K28-K33</f>
        <v>91279.20000000001</v>
      </c>
      <c r="L35" s="24">
        <f>L28-L33</f>
        <v>725648.8</v>
      </c>
    </row>
    <row r="36" spans="1:13" ht="30">
      <c r="A36" s="23" t="s">
        <v>201</v>
      </c>
      <c r="B36" s="24">
        <v>10026.000000000002</v>
      </c>
      <c r="C36" s="24">
        <v>27293.000000000004</v>
      </c>
      <c r="D36" s="24">
        <v>36539.200000000004</v>
      </c>
      <c r="E36" s="24">
        <v>46899.4</v>
      </c>
      <c r="F36" s="24">
        <v>460861.80000000005</v>
      </c>
      <c r="H36" s="23" t="s">
        <v>201</v>
      </c>
      <c r="I36" s="24">
        <v>31468.4</v>
      </c>
      <c r="J36" s="24">
        <v>74398.8</v>
      </c>
      <c r="K36" s="24">
        <v>91279.2</v>
      </c>
      <c r="L36" s="24">
        <v>725648.8</v>
      </c>
      <c r="M36" s="13"/>
    </row>
    <row r="37" spans="1:11" ht="29.25" customHeight="1">
      <c r="A37" s="5"/>
      <c r="B37" s="12"/>
      <c r="C37" s="12"/>
      <c r="D37" s="7"/>
      <c r="E37" s="7"/>
      <c r="H37" s="5"/>
      <c r="I37" s="12"/>
      <c r="J37" s="17"/>
      <c r="K37" s="7"/>
    </row>
    <row r="38" spans="1:12" ht="45">
      <c r="A38" s="31" t="s">
        <v>228</v>
      </c>
      <c r="B38" s="31"/>
      <c r="C38" s="31"/>
      <c r="D38" s="66"/>
      <c r="E38" s="66"/>
      <c r="F38" s="31"/>
      <c r="G38" s="25"/>
      <c r="H38" s="31" t="s">
        <v>228</v>
      </c>
      <c r="I38" s="31">
        <v>2020</v>
      </c>
      <c r="J38" s="31">
        <v>2025</v>
      </c>
      <c r="K38" s="2"/>
      <c r="L38" s="4"/>
    </row>
    <row r="39" spans="1:10" ht="15">
      <c r="A39" s="5" t="s">
        <v>2</v>
      </c>
      <c r="B39" t="s">
        <v>13</v>
      </c>
      <c r="H39" s="5" t="s">
        <v>2</v>
      </c>
      <c r="I39" t="s">
        <v>160</v>
      </c>
      <c r="J39" t="s">
        <v>163</v>
      </c>
    </row>
    <row r="40" spans="1:10" ht="15">
      <c r="A40" s="5" t="s">
        <v>3</v>
      </c>
      <c r="B40" t="s">
        <v>13</v>
      </c>
      <c r="H40" s="5" t="s">
        <v>3</v>
      </c>
      <c r="I40" t="s">
        <v>13</v>
      </c>
      <c r="J40" t="s">
        <v>13</v>
      </c>
    </row>
    <row r="41" spans="1:10" ht="30">
      <c r="A41" s="19" t="s">
        <v>4</v>
      </c>
      <c r="B41" s="19" t="s">
        <v>13</v>
      </c>
      <c r="C41" s="19"/>
      <c r="D41" s="25"/>
      <c r="E41" s="25"/>
      <c r="F41" s="19"/>
      <c r="G41" s="25"/>
      <c r="H41" s="19" t="s">
        <v>4</v>
      </c>
      <c r="I41" s="19" t="s">
        <v>162</v>
      </c>
      <c r="J41" s="19" t="s">
        <v>164</v>
      </c>
    </row>
    <row r="42" spans="1:10" ht="47.25" customHeight="1">
      <c r="A42" s="5"/>
      <c r="B42" s="12"/>
      <c r="C42" s="12"/>
      <c r="H42" s="5"/>
      <c r="I42" s="12"/>
      <c r="J42" s="12"/>
    </row>
    <row r="43" spans="1:12" ht="42.75" customHeight="1">
      <c r="A43" s="31" t="s">
        <v>225</v>
      </c>
      <c r="B43" s="31"/>
      <c r="C43" s="31">
        <v>2030</v>
      </c>
      <c r="D43" s="66"/>
      <c r="E43" s="66"/>
      <c r="F43" s="31"/>
      <c r="G43" s="25"/>
      <c r="H43" s="31" t="s">
        <v>225</v>
      </c>
      <c r="I43" s="31"/>
      <c r="J43" s="31">
        <v>2040</v>
      </c>
      <c r="K43" s="2"/>
      <c r="L43" s="4"/>
    </row>
    <row r="44" spans="1:12" ht="31.5" customHeight="1">
      <c r="A44" s="5" t="s">
        <v>52</v>
      </c>
      <c r="C44" s="5">
        <v>440</v>
      </c>
      <c r="H44" s="5" t="s">
        <v>52</v>
      </c>
      <c r="J44">
        <v>640</v>
      </c>
      <c r="K44" s="5"/>
      <c r="L44"/>
    </row>
    <row r="45" spans="1:12" ht="45" customHeight="1">
      <c r="A45" s="5" t="s">
        <v>53</v>
      </c>
      <c r="C45" s="6">
        <v>1600</v>
      </c>
      <c r="H45" s="5" t="s">
        <v>53</v>
      </c>
      <c r="J45" s="6">
        <v>3600</v>
      </c>
      <c r="K45" s="5"/>
      <c r="L45"/>
    </row>
    <row r="46" spans="1:12" ht="42.75" customHeight="1">
      <c r="A46" s="5" t="s">
        <v>54</v>
      </c>
      <c r="C46" s="6">
        <v>1200</v>
      </c>
      <c r="H46" s="5" t="s">
        <v>54</v>
      </c>
      <c r="J46" s="6">
        <v>5200</v>
      </c>
      <c r="K46" s="5"/>
      <c r="L46"/>
    </row>
    <row r="47" spans="1:12" ht="46.5" customHeight="1">
      <c r="A47" s="5" t="s">
        <v>25</v>
      </c>
      <c r="C47" s="6">
        <v>1400</v>
      </c>
      <c r="H47" s="5" t="s">
        <v>25</v>
      </c>
      <c r="J47" s="6">
        <v>175400</v>
      </c>
      <c r="K47" s="5"/>
      <c r="L47"/>
    </row>
    <row r="48" spans="1:12" ht="31.5" customHeight="1">
      <c r="A48" s="5" t="s">
        <v>26</v>
      </c>
      <c r="C48" s="5">
        <v>311</v>
      </c>
      <c r="H48" s="5" t="s">
        <v>26</v>
      </c>
      <c r="J48" s="5">
        <v>606</v>
      </c>
      <c r="K48" s="5"/>
      <c r="L48"/>
    </row>
    <row r="49" spans="1:12" ht="33" customHeight="1">
      <c r="A49" s="5" t="s">
        <v>27</v>
      </c>
      <c r="C49" s="6">
        <v>9700</v>
      </c>
      <c r="H49" s="5" t="s">
        <v>27</v>
      </c>
      <c r="J49" s="6">
        <v>23000</v>
      </c>
      <c r="K49" s="5"/>
      <c r="L49"/>
    </row>
    <row r="50" spans="1:12" ht="43.5" customHeight="1">
      <c r="A50" s="5" t="s">
        <v>28</v>
      </c>
      <c r="C50" s="5">
        <v>150</v>
      </c>
      <c r="H50" s="5" t="s">
        <v>28</v>
      </c>
      <c r="J50" s="5">
        <v>260</v>
      </c>
      <c r="K50" s="5"/>
      <c r="L50"/>
    </row>
    <row r="51" spans="1:12" ht="42.75" customHeight="1">
      <c r="A51" s="5" t="s">
        <v>29</v>
      </c>
      <c r="C51" s="6">
        <v>357000</v>
      </c>
      <c r="H51" s="5" t="s">
        <v>29</v>
      </c>
      <c r="J51" s="6">
        <v>550000</v>
      </c>
      <c r="K51" s="5"/>
      <c r="L51"/>
    </row>
    <row r="52" spans="1:12" ht="30">
      <c r="A52" s="5" t="s">
        <v>30</v>
      </c>
      <c r="C52" s="6">
        <v>120000</v>
      </c>
      <c r="H52" s="5" t="s">
        <v>30</v>
      </c>
      <c r="J52" s="6">
        <v>140000</v>
      </c>
      <c r="K52" s="5"/>
      <c r="L52"/>
    </row>
    <row r="53" ht="15"/>
    <row r="54" spans="1:12" ht="45" customHeight="1">
      <c r="A54" s="198" t="s">
        <v>200</v>
      </c>
      <c r="B54" s="198"/>
      <c r="C54" s="198"/>
      <c r="D54" s="198"/>
      <c r="E54" s="198"/>
      <c r="H54" s="198" t="s">
        <v>202</v>
      </c>
      <c r="I54" s="198"/>
      <c r="J54" s="198"/>
      <c r="K54" s="198"/>
      <c r="L54" s="198"/>
    </row>
    <row r="55" spans="1:12" ht="15">
      <c r="A55" s="195" t="s">
        <v>65</v>
      </c>
      <c r="B55" s="195"/>
      <c r="C55" s="194">
        <v>8.1</v>
      </c>
      <c r="D55" s="194"/>
      <c r="E55" s="194"/>
      <c r="H55" s="195" t="s">
        <v>55</v>
      </c>
      <c r="I55" s="195"/>
      <c r="J55" s="194">
        <v>27</v>
      </c>
      <c r="K55" s="194"/>
      <c r="L55" s="194"/>
    </row>
    <row r="56" spans="1:12" ht="15">
      <c r="A56" s="195" t="s">
        <v>31</v>
      </c>
      <c r="B56" s="195"/>
      <c r="C56" s="194">
        <v>50</v>
      </c>
      <c r="D56" s="194"/>
      <c r="E56" s="194"/>
      <c r="H56" s="195" t="s">
        <v>56</v>
      </c>
      <c r="I56" s="195"/>
      <c r="J56" s="194">
        <v>1.9</v>
      </c>
      <c r="K56" s="194"/>
      <c r="L56" s="194"/>
    </row>
    <row r="57" spans="1:12" ht="15">
      <c r="A57" s="195" t="s">
        <v>57</v>
      </c>
      <c r="B57" s="195"/>
      <c r="C57" s="194">
        <v>7.3</v>
      </c>
      <c r="D57" s="194"/>
      <c r="E57" s="194"/>
      <c r="H57" s="195" t="s">
        <v>31</v>
      </c>
      <c r="I57" s="195"/>
      <c r="J57" s="194">
        <v>169</v>
      </c>
      <c r="K57" s="194"/>
      <c r="L57" s="194"/>
    </row>
    <row r="58" spans="1:12" ht="15">
      <c r="A58" s="192" t="s">
        <v>58</v>
      </c>
      <c r="B58" s="192"/>
      <c r="C58" s="193">
        <v>49</v>
      </c>
      <c r="D58" s="193"/>
      <c r="E58" s="193"/>
      <c r="H58" s="195" t="s">
        <v>57</v>
      </c>
      <c r="I58" s="195"/>
      <c r="J58" s="194">
        <v>88</v>
      </c>
      <c r="K58" s="194"/>
      <c r="L58" s="194"/>
    </row>
    <row r="59" spans="8:12" ht="15">
      <c r="H59" s="192" t="s">
        <v>58</v>
      </c>
      <c r="I59" s="192"/>
      <c r="J59" s="193">
        <v>229</v>
      </c>
      <c r="K59" s="193"/>
      <c r="L59" s="193"/>
    </row>
    <row r="60" spans="8:12" ht="15">
      <c r="H60" s="29"/>
      <c r="I60" s="29"/>
      <c r="J60" s="30"/>
      <c r="K60" s="30"/>
      <c r="L60" s="30"/>
    </row>
    <row r="61" spans="1:12" ht="30.75" customHeight="1">
      <c r="A61" s="198" t="s">
        <v>200</v>
      </c>
      <c r="B61" s="198"/>
      <c r="C61" s="198"/>
      <c r="D61" s="198"/>
      <c r="E61" s="198"/>
      <c r="H61" s="198" t="s">
        <v>202</v>
      </c>
      <c r="I61" s="198"/>
      <c r="J61" s="198"/>
      <c r="K61" s="198"/>
      <c r="L61" s="198"/>
    </row>
    <row r="62" spans="1:12" ht="15">
      <c r="A62" s="195" t="s">
        <v>65</v>
      </c>
      <c r="B62" s="195"/>
      <c r="C62" s="194">
        <f>9.02</f>
        <v>9.02</v>
      </c>
      <c r="D62" s="194"/>
      <c r="E62" s="194"/>
      <c r="H62" s="195" t="s">
        <v>55</v>
      </c>
      <c r="I62" s="195"/>
      <c r="J62" s="194">
        <v>28.13</v>
      </c>
      <c r="K62" s="194"/>
      <c r="L62" s="194"/>
    </row>
    <row r="63" spans="1:12" ht="15">
      <c r="A63" s="195" t="s">
        <v>31</v>
      </c>
      <c r="B63" s="195"/>
      <c r="C63" s="194">
        <v>55.7</v>
      </c>
      <c r="D63" s="194"/>
      <c r="E63" s="194"/>
      <c r="H63" s="195" t="s">
        <v>56</v>
      </c>
      <c r="I63" s="195"/>
      <c r="J63" s="194">
        <v>1.98</v>
      </c>
      <c r="K63" s="194"/>
      <c r="L63" s="194"/>
    </row>
    <row r="64" spans="1:12" ht="15">
      <c r="A64" s="195" t="s">
        <v>57</v>
      </c>
      <c r="B64" s="195"/>
      <c r="C64" s="194">
        <v>8.13</v>
      </c>
      <c r="D64" s="194"/>
      <c r="E64" s="194"/>
      <c r="H64" s="195" t="s">
        <v>31</v>
      </c>
      <c r="I64" s="195"/>
      <c r="J64" s="194">
        <v>176.1</v>
      </c>
      <c r="K64" s="194"/>
      <c r="L64" s="194"/>
    </row>
    <row r="65" spans="1:12" ht="15">
      <c r="A65" s="192" t="s">
        <v>58</v>
      </c>
      <c r="B65" s="192"/>
      <c r="C65" s="193">
        <v>54.59</v>
      </c>
      <c r="D65" s="193"/>
      <c r="E65" s="193"/>
      <c r="H65" s="195" t="s">
        <v>57</v>
      </c>
      <c r="I65" s="195"/>
      <c r="J65" s="194">
        <v>91.7</v>
      </c>
      <c r="K65" s="194"/>
      <c r="L65" s="194"/>
    </row>
    <row r="66" spans="8:12" ht="15">
      <c r="H66" s="192" t="s">
        <v>58</v>
      </c>
      <c r="I66" s="192"/>
      <c r="J66" s="193">
        <v>238.62</v>
      </c>
      <c r="K66" s="193"/>
      <c r="L66" s="193"/>
    </row>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3" ht="15"/>
    <row r="94" ht="15"/>
    <row r="95" ht="15"/>
    <row r="96" ht="15"/>
  </sheetData>
  <sheetProtection/>
  <mergeCells count="42">
    <mergeCell ref="H66:I66"/>
    <mergeCell ref="J66:L66"/>
    <mergeCell ref="A64:B64"/>
    <mergeCell ref="C64:E64"/>
    <mergeCell ref="A65:B65"/>
    <mergeCell ref="C65:E65"/>
    <mergeCell ref="H64:I64"/>
    <mergeCell ref="J64:L64"/>
    <mergeCell ref="H65:I65"/>
    <mergeCell ref="J65:L65"/>
    <mergeCell ref="A63:B63"/>
    <mergeCell ref="C63:E63"/>
    <mergeCell ref="H61:L61"/>
    <mergeCell ref="H62:I62"/>
    <mergeCell ref="J62:L62"/>
    <mergeCell ref="H63:I63"/>
    <mergeCell ref="J63:L63"/>
    <mergeCell ref="A57:B57"/>
    <mergeCell ref="C57:E57"/>
    <mergeCell ref="A58:B58"/>
    <mergeCell ref="C58:E58"/>
    <mergeCell ref="A61:E61"/>
    <mergeCell ref="A62:B62"/>
    <mergeCell ref="C62:E62"/>
    <mergeCell ref="J57:L57"/>
    <mergeCell ref="J58:L58"/>
    <mergeCell ref="J59:L59"/>
    <mergeCell ref="A54:E54"/>
    <mergeCell ref="A55:B55"/>
    <mergeCell ref="C55:E55"/>
    <mergeCell ref="A56:B56"/>
    <mergeCell ref="H57:I57"/>
    <mergeCell ref="H58:I58"/>
    <mergeCell ref="H59:I59"/>
    <mergeCell ref="A1:F1"/>
    <mergeCell ref="H1:L1"/>
    <mergeCell ref="H54:L54"/>
    <mergeCell ref="H55:I55"/>
    <mergeCell ref="H56:I56"/>
    <mergeCell ref="J55:L55"/>
    <mergeCell ref="J56:L56"/>
    <mergeCell ref="C56:E56"/>
  </mergeCell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F25"/>
  <sheetViews>
    <sheetView zoomScalePageLayoutView="0" workbookViewId="0" topLeftCell="A1">
      <selection activeCell="K1" sqref="K1"/>
    </sheetView>
  </sheetViews>
  <sheetFormatPr defaultColWidth="9.140625" defaultRowHeight="15"/>
  <cols>
    <col min="1" max="1" width="25.28125" style="0" customWidth="1"/>
    <col min="2" max="3" width="11.140625" style="0" bestFit="1" customWidth="1"/>
    <col min="4" max="5" width="13.7109375" style="0" bestFit="1" customWidth="1"/>
  </cols>
  <sheetData>
    <row r="1" spans="1:6" ht="42.75" customHeight="1">
      <c r="A1" s="191" t="s">
        <v>110</v>
      </c>
      <c r="B1" s="191"/>
      <c r="C1" s="191"/>
      <c r="D1" s="191"/>
      <c r="E1" s="191"/>
      <c r="F1" s="1"/>
    </row>
    <row r="2" spans="1:6" ht="30">
      <c r="A2" s="31" t="s">
        <v>214</v>
      </c>
      <c r="B2" s="31">
        <v>2020</v>
      </c>
      <c r="C2" s="31">
        <v>2025</v>
      </c>
      <c r="D2" s="2"/>
      <c r="E2" s="4"/>
      <c r="F2" s="2"/>
    </row>
    <row r="3" spans="1:3" ht="30">
      <c r="A3" s="19" t="s">
        <v>43</v>
      </c>
      <c r="B3" s="20">
        <f>B4*0.907185*25</f>
        <v>-4014293.625</v>
      </c>
      <c r="C3" s="20">
        <f>C4*0.907185*25</f>
        <v>-4059652.875</v>
      </c>
    </row>
    <row r="4" spans="1:3" ht="15">
      <c r="A4" s="5" t="s">
        <v>88</v>
      </c>
      <c r="B4" s="6">
        <v>-177000</v>
      </c>
      <c r="C4" s="10">
        <v>-179000</v>
      </c>
    </row>
    <row r="5" spans="1:3" ht="15">
      <c r="A5" s="5" t="s">
        <v>91</v>
      </c>
      <c r="B5" s="6">
        <v>-256000</v>
      </c>
      <c r="C5" s="6">
        <v>-265000</v>
      </c>
    </row>
    <row r="6" spans="1:3" ht="15">
      <c r="A6" s="5"/>
      <c r="B6" s="5"/>
      <c r="C6" s="5"/>
    </row>
    <row r="7" spans="1:6" ht="45">
      <c r="A7" s="31" t="s">
        <v>229</v>
      </c>
      <c r="B7" s="31">
        <v>2020</v>
      </c>
      <c r="C7" s="31">
        <v>2025</v>
      </c>
      <c r="D7" s="2"/>
      <c r="E7" s="4"/>
      <c r="F7" s="2"/>
    </row>
    <row r="8" spans="1:3" ht="15">
      <c r="A8" s="5" t="s">
        <v>1</v>
      </c>
      <c r="B8" s="7">
        <v>220.272</v>
      </c>
      <c r="C8" s="7">
        <v>260.514</v>
      </c>
    </row>
    <row r="9" spans="1:3" ht="15">
      <c r="A9" s="5" t="s">
        <v>76</v>
      </c>
      <c r="B9" s="7">
        <v>80.484</v>
      </c>
      <c r="C9" s="7">
        <v>166.26299999999998</v>
      </c>
    </row>
    <row r="10" spans="1:3" ht="15">
      <c r="A10" s="19" t="s">
        <v>120</v>
      </c>
      <c r="B10" s="22">
        <f>SUM(B8:B9)</f>
        <v>300.756</v>
      </c>
      <c r="C10" s="22">
        <f>SUM(C8:C9)</f>
        <v>426.777</v>
      </c>
    </row>
    <row r="11" spans="1:3" ht="15">
      <c r="A11" s="5"/>
      <c r="B11" s="11"/>
      <c r="C11" s="11"/>
    </row>
    <row r="12" spans="1:6" ht="30">
      <c r="A12" s="31" t="s">
        <v>230</v>
      </c>
      <c r="B12" s="31">
        <v>2020</v>
      </c>
      <c r="C12" s="31">
        <v>2025</v>
      </c>
      <c r="D12" s="2"/>
      <c r="E12" s="4"/>
      <c r="F12" s="2"/>
    </row>
    <row r="13" spans="1:3" ht="15">
      <c r="A13" s="19" t="s">
        <v>41</v>
      </c>
      <c r="B13" s="9">
        <v>168.381</v>
      </c>
      <c r="C13" s="9">
        <v>219.213</v>
      </c>
    </row>
    <row r="14" spans="1:3" ht="15">
      <c r="A14" s="5"/>
      <c r="B14" s="11"/>
      <c r="C14" s="11"/>
    </row>
    <row r="15" spans="1:6" ht="30">
      <c r="A15" s="23" t="s">
        <v>231</v>
      </c>
      <c r="B15" s="28">
        <f>B10-B13</f>
        <v>132.37499999999997</v>
      </c>
      <c r="C15" s="28">
        <f>C10-C13</f>
        <v>207.564</v>
      </c>
      <c r="D15" s="3"/>
      <c r="E15" s="3"/>
      <c r="F15" s="3"/>
    </row>
    <row r="16" spans="1:6" ht="30">
      <c r="A16" s="23" t="s">
        <v>39</v>
      </c>
      <c r="B16" s="24">
        <v>133.434</v>
      </c>
      <c r="C16" s="24">
        <v>208.623</v>
      </c>
      <c r="D16" s="3"/>
      <c r="E16" s="3"/>
      <c r="F16" s="3"/>
    </row>
    <row r="17" spans="1:5" ht="15">
      <c r="A17" s="5"/>
      <c r="B17" s="12"/>
      <c r="C17" s="12"/>
      <c r="D17" s="7"/>
      <c r="E17" s="7"/>
    </row>
    <row r="18" spans="1:6" ht="45">
      <c r="A18" s="31" t="s">
        <v>228</v>
      </c>
      <c r="B18" s="4"/>
      <c r="C18" s="4"/>
      <c r="D18" s="2"/>
      <c r="E18" s="2"/>
      <c r="F18" s="2"/>
    </row>
    <row r="19" spans="1:2" ht="15">
      <c r="A19" s="5" t="s">
        <v>2</v>
      </c>
      <c r="B19" t="s">
        <v>47</v>
      </c>
    </row>
    <row r="20" spans="1:2" ht="15">
      <c r="A20" s="5" t="s">
        <v>3</v>
      </c>
      <c r="B20" t="s">
        <v>47</v>
      </c>
    </row>
    <row r="21" spans="1:3" ht="15">
      <c r="A21" s="19" t="s">
        <v>4</v>
      </c>
      <c r="B21" s="19" t="s">
        <v>47</v>
      </c>
      <c r="C21" s="5"/>
    </row>
    <row r="22" spans="1:3" ht="15">
      <c r="A22" s="5"/>
      <c r="B22" s="12"/>
      <c r="C22" s="12"/>
    </row>
    <row r="23" spans="1:6" ht="45">
      <c r="A23" s="31" t="s">
        <v>51</v>
      </c>
      <c r="B23" s="4"/>
      <c r="C23" s="4"/>
      <c r="D23" s="2"/>
      <c r="E23" s="2"/>
      <c r="F23" s="2"/>
    </row>
    <row r="25" spans="1:6" ht="18" customHeight="1">
      <c r="A25" s="200" t="s">
        <v>213</v>
      </c>
      <c r="B25" s="200"/>
      <c r="C25" s="200"/>
      <c r="D25" s="200"/>
      <c r="E25" s="200"/>
      <c r="F25" s="200"/>
    </row>
  </sheetData>
  <sheetProtection/>
  <mergeCells count="2">
    <mergeCell ref="A25:F25"/>
    <mergeCell ref="A1:E1"/>
  </mergeCell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A1:L113"/>
  <sheetViews>
    <sheetView zoomScalePageLayoutView="0" workbookViewId="0" topLeftCell="A96">
      <selection activeCell="H110" sqref="G110:H110"/>
    </sheetView>
  </sheetViews>
  <sheetFormatPr defaultColWidth="9.140625" defaultRowHeight="15"/>
  <cols>
    <col min="1" max="1" width="24.7109375" style="0" customWidth="1"/>
    <col min="2" max="2" width="8.8515625" style="5" customWidth="1"/>
    <col min="6" max="6" width="10.8515625" style="0" customWidth="1"/>
    <col min="7" max="7" width="22.28125" style="0" customWidth="1"/>
    <col min="8" max="8" width="13.140625" style="0" customWidth="1"/>
    <col min="9" max="9" width="13.421875" style="0" customWidth="1"/>
    <col min="10" max="10" width="11.421875" style="0" customWidth="1"/>
    <col min="11" max="11" width="0" style="0" hidden="1" customWidth="1"/>
    <col min="12" max="12" width="13.7109375" style="0" customWidth="1"/>
  </cols>
  <sheetData>
    <row r="1" ht="15">
      <c r="A1" s="25" t="s">
        <v>238</v>
      </c>
    </row>
    <row r="2" spans="1:7" ht="45">
      <c r="A2" s="77" t="s">
        <v>125</v>
      </c>
      <c r="B2" s="78" t="s">
        <v>126</v>
      </c>
      <c r="E2" s="33"/>
      <c r="F2" s="38"/>
      <c r="G2" s="77" t="s">
        <v>204</v>
      </c>
    </row>
    <row r="3" spans="1:12" ht="39" customHeight="1">
      <c r="A3" s="25" t="s">
        <v>57</v>
      </c>
      <c r="B3" s="4">
        <v>2020</v>
      </c>
      <c r="C3" s="4">
        <v>2030</v>
      </c>
      <c r="D3" s="2">
        <v>2040</v>
      </c>
      <c r="E3" s="75">
        <v>2050</v>
      </c>
      <c r="F3" s="59" t="s">
        <v>66</v>
      </c>
      <c r="G3" s="4">
        <v>2020</v>
      </c>
      <c r="H3" s="4">
        <v>2030</v>
      </c>
      <c r="I3" s="2">
        <v>2040</v>
      </c>
      <c r="J3" s="4">
        <v>2050</v>
      </c>
      <c r="K3" s="59" t="s">
        <v>66</v>
      </c>
      <c r="L3" s="59" t="s">
        <v>66</v>
      </c>
    </row>
    <row r="4" spans="1:12" ht="15">
      <c r="A4" s="5" t="s">
        <v>197</v>
      </c>
      <c r="B4" s="7">
        <v>3700</v>
      </c>
      <c r="C4" s="7">
        <v>8900</v>
      </c>
      <c r="D4" s="7">
        <v>14000</v>
      </c>
      <c r="E4" s="76">
        <v>21000</v>
      </c>
      <c r="F4" s="71">
        <v>176700</v>
      </c>
      <c r="G4" s="74">
        <f>B4*1.145</f>
        <v>4236.5</v>
      </c>
      <c r="H4" s="74">
        <f>C4*1.145</f>
        <v>10190.5</v>
      </c>
      <c r="I4" s="74">
        <f aca="true" t="shared" si="0" ref="I4:I9">D4*1.145</f>
        <v>16030</v>
      </c>
      <c r="J4" s="74">
        <f aca="true" t="shared" si="1" ref="J4:J9">E4*1.145</f>
        <v>24045</v>
      </c>
      <c r="K4" s="74">
        <f aca="true" t="shared" si="2" ref="K4:K9">F4*1.145</f>
        <v>202321.5</v>
      </c>
      <c r="L4" s="74">
        <f aca="true" t="shared" si="3" ref="L4:L9">F4*1.145</f>
        <v>202321.5</v>
      </c>
    </row>
    <row r="5" spans="1:12" ht="30">
      <c r="A5" s="5" t="s">
        <v>35</v>
      </c>
      <c r="B5" s="5" t="s">
        <v>36</v>
      </c>
      <c r="C5" s="7">
        <v>1250</v>
      </c>
      <c r="D5" s="7">
        <v>1250</v>
      </c>
      <c r="E5" s="76">
        <v>1250</v>
      </c>
      <c r="F5" s="71">
        <v>21000</v>
      </c>
      <c r="H5" s="74">
        <f>C5*1.145</f>
        <v>1431.25</v>
      </c>
      <c r="I5" s="74">
        <f t="shared" si="0"/>
        <v>1431.25</v>
      </c>
      <c r="J5" s="74">
        <f t="shared" si="1"/>
        <v>1431.25</v>
      </c>
      <c r="K5" s="74">
        <f t="shared" si="2"/>
        <v>24045</v>
      </c>
      <c r="L5" s="74">
        <f t="shared" si="3"/>
        <v>24045</v>
      </c>
    </row>
    <row r="6" spans="1:12" ht="15">
      <c r="A6" s="5" t="s">
        <v>31</v>
      </c>
      <c r="B6" s="7">
        <v>35700</v>
      </c>
      <c r="C6" s="13">
        <v>79800</v>
      </c>
      <c r="D6" s="13">
        <v>119300</v>
      </c>
      <c r="E6" s="76">
        <v>171200</v>
      </c>
      <c r="F6" s="71">
        <v>1545600</v>
      </c>
      <c r="G6" s="74">
        <f>B6*1.145</f>
        <v>40876.5</v>
      </c>
      <c r="H6" s="74">
        <f>C6*1.145</f>
        <v>91371</v>
      </c>
      <c r="I6" s="74">
        <f t="shared" si="0"/>
        <v>136598.5</v>
      </c>
      <c r="J6" s="74">
        <f t="shared" si="1"/>
        <v>196024</v>
      </c>
      <c r="K6" s="74">
        <f t="shared" si="2"/>
        <v>1769712</v>
      </c>
      <c r="L6" s="74">
        <f t="shared" si="3"/>
        <v>1769712</v>
      </c>
    </row>
    <row r="7" spans="1:12" ht="30">
      <c r="A7" s="5" t="s">
        <v>32</v>
      </c>
      <c r="B7" s="7">
        <v>2200</v>
      </c>
      <c r="C7" s="7">
        <v>4500</v>
      </c>
      <c r="D7" s="7">
        <v>6000</v>
      </c>
      <c r="E7" s="76">
        <v>7600</v>
      </c>
      <c r="F7" s="71">
        <v>81900</v>
      </c>
      <c r="G7" s="74">
        <f aca="true" t="shared" si="4" ref="G7:G12">B7*1.145</f>
        <v>2519</v>
      </c>
      <c r="H7" s="74">
        <f>C7*1.145</f>
        <v>5152.5</v>
      </c>
      <c r="I7" s="74">
        <f t="shared" si="0"/>
        <v>6870</v>
      </c>
      <c r="J7" s="74">
        <f t="shared" si="1"/>
        <v>8702</v>
      </c>
      <c r="K7" s="74">
        <f t="shared" si="2"/>
        <v>93775.5</v>
      </c>
      <c r="L7" s="74">
        <f t="shared" si="3"/>
        <v>93775.5</v>
      </c>
    </row>
    <row r="8" spans="1:12" ht="15">
      <c r="A8" s="5" t="s">
        <v>33</v>
      </c>
      <c r="B8" s="7">
        <v>2400</v>
      </c>
      <c r="C8" s="7">
        <v>4800</v>
      </c>
      <c r="D8" s="7">
        <v>6300</v>
      </c>
      <c r="E8" s="76">
        <v>8000</v>
      </c>
      <c r="F8" s="71">
        <v>87900</v>
      </c>
      <c r="G8" s="74">
        <f t="shared" si="4"/>
        <v>2748</v>
      </c>
      <c r="H8" s="74">
        <f>C8*1.145</f>
        <v>5496</v>
      </c>
      <c r="I8" s="74">
        <f t="shared" si="0"/>
        <v>7213.5</v>
      </c>
      <c r="J8" s="74">
        <f t="shared" si="1"/>
        <v>9160</v>
      </c>
      <c r="K8" s="74">
        <f t="shared" si="2"/>
        <v>100645.5</v>
      </c>
      <c r="L8" s="74">
        <f t="shared" si="3"/>
        <v>100645.5</v>
      </c>
    </row>
    <row r="9" spans="1:12" ht="30">
      <c r="A9" s="5" t="s">
        <v>34</v>
      </c>
      <c r="B9" s="7">
        <v>4200</v>
      </c>
      <c r="C9" s="7">
        <v>8800</v>
      </c>
      <c r="D9" s="7">
        <v>13000</v>
      </c>
      <c r="E9" s="76">
        <v>18400</v>
      </c>
      <c r="F9" s="71">
        <v>171500</v>
      </c>
      <c r="G9" s="74">
        <f t="shared" si="4"/>
        <v>4809</v>
      </c>
      <c r="H9" s="74">
        <f>C9*1.145</f>
        <v>10076</v>
      </c>
      <c r="I9" s="74">
        <f t="shared" si="0"/>
        <v>14885</v>
      </c>
      <c r="J9" s="74">
        <f t="shared" si="1"/>
        <v>21068</v>
      </c>
      <c r="K9" s="74">
        <f t="shared" si="2"/>
        <v>196367.5</v>
      </c>
      <c r="L9" s="74">
        <f t="shared" si="3"/>
        <v>196367.5</v>
      </c>
    </row>
    <row r="10" spans="1:12" ht="15">
      <c r="A10" s="25" t="s">
        <v>203</v>
      </c>
      <c r="E10" s="33"/>
      <c r="F10" s="38"/>
      <c r="L10" s="74"/>
    </row>
    <row r="11" spans="1:12" ht="15">
      <c r="A11" s="5" t="s">
        <v>41</v>
      </c>
      <c r="B11" s="7">
        <v>15600</v>
      </c>
      <c r="C11" s="13">
        <v>15800</v>
      </c>
      <c r="D11" s="7">
        <v>17400</v>
      </c>
      <c r="E11" s="76">
        <v>19000</v>
      </c>
      <c r="F11" s="71">
        <v>345900</v>
      </c>
      <c r="G11" s="74">
        <f t="shared" si="4"/>
        <v>17862</v>
      </c>
      <c r="H11" s="74">
        <f aca="true" t="shared" si="5" ref="H11:K12">C11*1.145</f>
        <v>18091</v>
      </c>
      <c r="I11" s="74">
        <f t="shared" si="5"/>
        <v>19923</v>
      </c>
      <c r="J11" s="74">
        <f t="shared" si="5"/>
        <v>21755</v>
      </c>
      <c r="K11" s="74">
        <f t="shared" si="5"/>
        <v>396055.5</v>
      </c>
      <c r="L11" s="74">
        <f>F11*1.145</f>
        <v>396055.5</v>
      </c>
    </row>
    <row r="12" spans="1:12" ht="30">
      <c r="A12" s="5" t="s">
        <v>37</v>
      </c>
      <c r="B12" s="7">
        <v>2300</v>
      </c>
      <c r="C12" s="7">
        <v>4600</v>
      </c>
      <c r="D12" s="7">
        <v>6100</v>
      </c>
      <c r="E12" s="76">
        <v>7800</v>
      </c>
      <c r="F12" s="71">
        <v>84800</v>
      </c>
      <c r="G12" s="74">
        <f t="shared" si="4"/>
        <v>2633.5</v>
      </c>
      <c r="H12" s="74">
        <f t="shared" si="5"/>
        <v>5267</v>
      </c>
      <c r="I12" s="74">
        <f t="shared" si="5"/>
        <v>6984.5</v>
      </c>
      <c r="J12" s="74">
        <f t="shared" si="5"/>
        <v>8931</v>
      </c>
      <c r="K12" s="74">
        <f t="shared" si="5"/>
        <v>97096</v>
      </c>
      <c r="L12" s="74">
        <f>F12*1.145</f>
        <v>97096</v>
      </c>
    </row>
    <row r="13" spans="5:6" ht="15">
      <c r="E13" s="33"/>
      <c r="F13" s="38"/>
    </row>
    <row r="14" spans="1:12" ht="30">
      <c r="A14" s="23" t="s">
        <v>39</v>
      </c>
      <c r="B14" s="24">
        <v>30300</v>
      </c>
      <c r="C14" s="28">
        <v>87700</v>
      </c>
      <c r="D14" s="24">
        <v>136400</v>
      </c>
      <c r="E14" s="24">
        <v>200700</v>
      </c>
      <c r="F14" s="24">
        <v>1653900</v>
      </c>
      <c r="G14" s="111">
        <f>B14*1.145</f>
        <v>34693.5</v>
      </c>
      <c r="H14" s="111">
        <f>C14*1.145</f>
        <v>100416.5</v>
      </c>
      <c r="I14" s="111">
        <f>D14*1.145</f>
        <v>156178</v>
      </c>
      <c r="J14" s="111">
        <f>E14*1.145</f>
        <v>229801.5</v>
      </c>
      <c r="K14" s="111">
        <f>F14*1.145</f>
        <v>1893715.5</v>
      </c>
      <c r="L14" s="111">
        <f>F14*1.145</f>
        <v>1893715.5</v>
      </c>
    </row>
    <row r="15" spans="5:6" ht="15">
      <c r="E15" s="33"/>
      <c r="F15" s="38"/>
    </row>
    <row r="16" spans="1:8" ht="15">
      <c r="A16" s="195" t="s">
        <v>65</v>
      </c>
      <c r="B16" s="195"/>
      <c r="C16" s="194">
        <v>51.5</v>
      </c>
      <c r="D16" s="194"/>
      <c r="E16" s="194"/>
      <c r="F16" s="38"/>
      <c r="G16" s="33" t="s">
        <v>205</v>
      </c>
      <c r="H16" s="79">
        <f>C16*1.145</f>
        <v>58.9675</v>
      </c>
    </row>
    <row r="17" spans="1:8" ht="15">
      <c r="A17" s="195" t="s">
        <v>57</v>
      </c>
      <c r="B17" s="195"/>
      <c r="C17" s="194">
        <v>240.2</v>
      </c>
      <c r="D17" s="194"/>
      <c r="E17" s="194"/>
      <c r="F17" s="38"/>
      <c r="G17" s="33" t="s">
        <v>57</v>
      </c>
      <c r="H17" s="79">
        <f>C17*1.145</f>
        <v>275.029</v>
      </c>
    </row>
    <row r="18" spans="1:8" ht="15">
      <c r="A18" s="192" t="s">
        <v>58</v>
      </c>
      <c r="B18" s="192"/>
      <c r="C18" s="193" t="s">
        <v>72</v>
      </c>
      <c r="D18" s="193"/>
      <c r="E18" s="193"/>
      <c r="F18" s="38"/>
      <c r="G18" s="110" t="s">
        <v>58</v>
      </c>
      <c r="H18" s="112">
        <v>216.06</v>
      </c>
    </row>
    <row r="19" spans="5:6" ht="15">
      <c r="E19" s="33"/>
      <c r="F19" s="38"/>
    </row>
    <row r="20" spans="1:7" ht="45">
      <c r="A20" s="77" t="s">
        <v>127</v>
      </c>
      <c r="B20" s="78" t="s">
        <v>128</v>
      </c>
      <c r="E20" s="33"/>
      <c r="F20" s="38"/>
      <c r="G20" s="77" t="s">
        <v>206</v>
      </c>
    </row>
    <row r="21" spans="1:11" ht="345">
      <c r="A21" s="25" t="s">
        <v>57</v>
      </c>
      <c r="B21" s="4">
        <v>2020</v>
      </c>
      <c r="C21" s="4">
        <v>2030</v>
      </c>
      <c r="D21" s="2">
        <v>2040</v>
      </c>
      <c r="E21" s="75">
        <v>2050</v>
      </c>
      <c r="F21" s="59" t="s">
        <v>66</v>
      </c>
      <c r="G21" s="4">
        <v>2020</v>
      </c>
      <c r="H21" s="4">
        <v>2030</v>
      </c>
      <c r="I21" s="2">
        <v>2040</v>
      </c>
      <c r="J21" s="4">
        <v>2050</v>
      </c>
      <c r="K21" s="59" t="s">
        <v>66</v>
      </c>
    </row>
    <row r="22" spans="1:11" ht="15">
      <c r="A22" s="5" t="s">
        <v>197</v>
      </c>
      <c r="B22" s="7">
        <v>633</v>
      </c>
      <c r="C22" s="7">
        <v>8410</v>
      </c>
      <c r="D22" s="7">
        <v>17000</v>
      </c>
      <c r="E22" s="7">
        <v>24400</v>
      </c>
      <c r="F22" s="71">
        <v>170000</v>
      </c>
      <c r="G22" s="16">
        <f>B22*1.101</f>
        <v>696.933</v>
      </c>
      <c r="H22" s="16">
        <f aca="true" t="shared" si="6" ref="H22:K27">C22*1.101</f>
        <v>9259.41</v>
      </c>
      <c r="I22" s="16">
        <f t="shared" si="6"/>
        <v>18717</v>
      </c>
      <c r="J22" s="16">
        <f t="shared" si="6"/>
        <v>26864.399999999998</v>
      </c>
      <c r="K22" s="16">
        <f t="shared" si="6"/>
        <v>187170</v>
      </c>
    </row>
    <row r="23" spans="1:11" ht="30">
      <c r="A23" s="5" t="s">
        <v>42</v>
      </c>
      <c r="B23" s="7" t="s">
        <v>36</v>
      </c>
      <c r="C23" s="7">
        <v>1000</v>
      </c>
      <c r="D23" s="7">
        <v>1000</v>
      </c>
      <c r="E23" s="7">
        <v>1000</v>
      </c>
      <c r="F23" s="71">
        <v>9190</v>
      </c>
      <c r="G23" s="16"/>
      <c r="H23" s="16">
        <f t="shared" si="6"/>
        <v>1101</v>
      </c>
      <c r="I23" s="16">
        <f t="shared" si="6"/>
        <v>1101</v>
      </c>
      <c r="J23" s="16">
        <f t="shared" si="6"/>
        <v>1101</v>
      </c>
      <c r="K23" s="16">
        <f t="shared" si="6"/>
        <v>10118.19</v>
      </c>
    </row>
    <row r="24" spans="1:11" ht="15">
      <c r="A24" s="5" t="s">
        <v>31</v>
      </c>
      <c r="B24" s="7">
        <v>7430</v>
      </c>
      <c r="C24" s="7">
        <v>86400</v>
      </c>
      <c r="D24" s="7">
        <v>155000</v>
      </c>
      <c r="E24" s="7">
        <v>212000</v>
      </c>
      <c r="F24" s="71">
        <v>1600000</v>
      </c>
      <c r="G24" s="16">
        <f aca="true" t="shared" si="7" ref="G24:H32">B24*1.101</f>
        <v>8180.43</v>
      </c>
      <c r="H24" s="16">
        <f t="shared" si="6"/>
        <v>95126.4</v>
      </c>
      <c r="I24" s="16">
        <f t="shared" si="6"/>
        <v>170655</v>
      </c>
      <c r="J24" s="16">
        <f t="shared" si="6"/>
        <v>233412</v>
      </c>
      <c r="K24" s="16">
        <f t="shared" si="6"/>
        <v>1761600</v>
      </c>
    </row>
    <row r="25" spans="1:11" ht="15">
      <c r="A25" s="5" t="s">
        <v>32</v>
      </c>
      <c r="B25" s="7">
        <v>371</v>
      </c>
      <c r="C25" s="7">
        <v>4560</v>
      </c>
      <c r="D25" s="7">
        <v>8320</v>
      </c>
      <c r="E25" s="7">
        <v>10400</v>
      </c>
      <c r="F25" s="71">
        <v>84500</v>
      </c>
      <c r="G25" s="16">
        <f t="shared" si="7"/>
        <v>408.471</v>
      </c>
      <c r="H25" s="16">
        <f t="shared" si="6"/>
        <v>5020.5599999999995</v>
      </c>
      <c r="I25" s="16">
        <f t="shared" si="6"/>
        <v>9160.32</v>
      </c>
      <c r="J25" s="16">
        <f t="shared" si="6"/>
        <v>11450.4</v>
      </c>
      <c r="K25" s="16">
        <f t="shared" si="6"/>
        <v>93034.5</v>
      </c>
    </row>
    <row r="26" spans="1:11" ht="15">
      <c r="A26" s="5" t="s">
        <v>33</v>
      </c>
      <c r="B26" s="7">
        <v>282</v>
      </c>
      <c r="C26" s="7">
        <v>3360</v>
      </c>
      <c r="D26" s="7">
        <v>6350</v>
      </c>
      <c r="E26" s="7">
        <v>8870</v>
      </c>
      <c r="F26" s="71">
        <v>64900</v>
      </c>
      <c r="G26" s="16">
        <f t="shared" si="7"/>
        <v>310.48199999999997</v>
      </c>
      <c r="H26" s="16">
        <f t="shared" si="6"/>
        <v>3699.36</v>
      </c>
      <c r="I26" s="16">
        <f t="shared" si="6"/>
        <v>6991.349999999999</v>
      </c>
      <c r="J26" s="16">
        <f t="shared" si="6"/>
        <v>9765.869999999999</v>
      </c>
      <c r="K26" s="16">
        <f t="shared" si="6"/>
        <v>71454.9</v>
      </c>
    </row>
    <row r="27" spans="1:11" ht="15">
      <c r="A27" s="5" t="s">
        <v>34</v>
      </c>
      <c r="B27" s="7">
        <v>865</v>
      </c>
      <c r="C27" s="7">
        <v>9560</v>
      </c>
      <c r="D27" s="7">
        <v>17000</v>
      </c>
      <c r="E27" s="7">
        <v>14500</v>
      </c>
      <c r="F27" s="71">
        <v>167000</v>
      </c>
      <c r="G27" s="16">
        <f t="shared" si="7"/>
        <v>952.365</v>
      </c>
      <c r="H27" s="16">
        <f t="shared" si="6"/>
        <v>10525.56</v>
      </c>
      <c r="I27" s="16">
        <f t="shared" si="6"/>
        <v>18717</v>
      </c>
      <c r="J27" s="16">
        <f t="shared" si="6"/>
        <v>15964.5</v>
      </c>
      <c r="K27" s="16">
        <f t="shared" si="6"/>
        <v>183867</v>
      </c>
    </row>
    <row r="28" spans="1:6" ht="15">
      <c r="A28" s="25" t="s">
        <v>203</v>
      </c>
      <c r="E28" s="33"/>
      <c r="F28" s="38"/>
    </row>
    <row r="29" spans="1:11" ht="15">
      <c r="A29" s="5" t="s">
        <v>41</v>
      </c>
      <c r="B29" s="7">
        <v>9190</v>
      </c>
      <c r="C29" s="7">
        <v>35900</v>
      </c>
      <c r="D29" s="7">
        <v>41000</v>
      </c>
      <c r="E29" s="7">
        <v>46500</v>
      </c>
      <c r="F29" s="71">
        <v>561000</v>
      </c>
      <c r="G29" s="16">
        <f t="shared" si="7"/>
        <v>10118.19</v>
      </c>
      <c r="H29" s="16">
        <f t="shared" si="7"/>
        <v>39525.9</v>
      </c>
      <c r="I29" s="16">
        <f aca="true" t="shared" si="8" ref="I29:K30">D29*1.101</f>
        <v>45141</v>
      </c>
      <c r="J29" s="16">
        <f t="shared" si="8"/>
        <v>51196.5</v>
      </c>
      <c r="K29" s="16">
        <f t="shared" si="8"/>
        <v>617661</v>
      </c>
    </row>
    <row r="30" spans="1:11" ht="30">
      <c r="A30" s="5" t="s">
        <v>37</v>
      </c>
      <c r="B30" s="7">
        <v>564</v>
      </c>
      <c r="C30" s="7">
        <v>5710</v>
      </c>
      <c r="D30" s="7">
        <v>9650</v>
      </c>
      <c r="E30" s="7">
        <v>12100</v>
      </c>
      <c r="F30" s="71">
        <v>101000</v>
      </c>
      <c r="G30" s="16">
        <f t="shared" si="7"/>
        <v>620.9639999999999</v>
      </c>
      <c r="H30" s="16">
        <f t="shared" si="7"/>
        <v>6286.71</v>
      </c>
      <c r="I30" s="16">
        <f t="shared" si="8"/>
        <v>10624.65</v>
      </c>
      <c r="J30" s="16">
        <f t="shared" si="8"/>
        <v>13322.1</v>
      </c>
      <c r="K30" s="16">
        <f t="shared" si="8"/>
        <v>111201</v>
      </c>
    </row>
    <row r="31" spans="5:6" ht="15">
      <c r="E31" s="33"/>
      <c r="F31" s="38"/>
    </row>
    <row r="32" spans="1:11" ht="30">
      <c r="A32" s="23" t="s">
        <v>207</v>
      </c>
      <c r="B32" s="24">
        <v>153</v>
      </c>
      <c r="C32" s="24">
        <v>73900</v>
      </c>
      <c r="D32" s="24">
        <v>158000</v>
      </c>
      <c r="E32" s="24">
        <v>217000</v>
      </c>
      <c r="F32" s="80">
        <v>1430000</v>
      </c>
      <c r="G32" s="92">
        <f t="shared" si="7"/>
        <v>168.453</v>
      </c>
      <c r="H32" s="92">
        <f>C32*1.101</f>
        <v>81363.9</v>
      </c>
      <c r="I32" s="92">
        <f>D32*1.101</f>
        <v>173958</v>
      </c>
      <c r="J32" s="92">
        <f>E32*1.101</f>
        <v>238917</v>
      </c>
      <c r="K32" s="92">
        <f>F32*1.101</f>
        <v>1574430</v>
      </c>
    </row>
    <row r="33" spans="5:6" ht="15">
      <c r="E33" s="33"/>
      <c r="F33" s="38"/>
    </row>
    <row r="34" spans="1:11" ht="31.5" customHeight="1">
      <c r="A34" s="198" t="s">
        <v>67</v>
      </c>
      <c r="B34" s="198"/>
      <c r="C34" s="198"/>
      <c r="D34" s="198"/>
      <c r="E34" s="198"/>
      <c r="F34" s="38"/>
      <c r="G34" s="198" t="s">
        <v>211</v>
      </c>
      <c r="H34" s="198"/>
      <c r="I34" s="198"/>
      <c r="J34" s="198"/>
      <c r="K34" s="198"/>
    </row>
    <row r="35" spans="1:11" ht="15">
      <c r="A35" s="195" t="s">
        <v>65</v>
      </c>
      <c r="B35" s="195"/>
      <c r="C35" s="194" t="s">
        <v>68</v>
      </c>
      <c r="D35" s="194"/>
      <c r="E35" s="194"/>
      <c r="F35" s="38"/>
      <c r="G35" s="195" t="s">
        <v>65</v>
      </c>
      <c r="H35" s="195"/>
      <c r="I35" s="199">
        <v>165.15</v>
      </c>
      <c r="J35" s="194"/>
      <c r="K35" s="194"/>
    </row>
    <row r="36" spans="1:11" ht="15">
      <c r="A36" s="195" t="s">
        <v>57</v>
      </c>
      <c r="B36" s="195"/>
      <c r="C36" s="194" t="s">
        <v>70</v>
      </c>
      <c r="D36" s="194"/>
      <c r="E36" s="194"/>
      <c r="F36" s="38"/>
      <c r="G36" s="195" t="s">
        <v>57</v>
      </c>
      <c r="H36" s="195"/>
      <c r="I36" s="194">
        <v>138.726</v>
      </c>
      <c r="J36" s="194"/>
      <c r="K36" s="194"/>
    </row>
    <row r="37" spans="1:11" ht="15">
      <c r="A37" s="195" t="s">
        <v>31</v>
      </c>
      <c r="B37" s="195"/>
      <c r="C37" s="194" t="s">
        <v>69</v>
      </c>
      <c r="D37" s="194"/>
      <c r="E37" s="194"/>
      <c r="F37" s="38"/>
      <c r="G37" s="195" t="s">
        <v>31</v>
      </c>
      <c r="H37" s="195"/>
      <c r="I37" s="194">
        <v>522.975</v>
      </c>
      <c r="J37" s="194"/>
      <c r="K37" s="194"/>
    </row>
    <row r="38" spans="1:11" ht="15">
      <c r="A38" s="192" t="s">
        <v>58</v>
      </c>
      <c r="B38" s="192"/>
      <c r="C38" s="193" t="s">
        <v>71</v>
      </c>
      <c r="D38" s="193"/>
      <c r="E38" s="193"/>
      <c r="F38" s="38"/>
      <c r="G38" s="192" t="s">
        <v>58</v>
      </c>
      <c r="H38" s="192"/>
      <c r="I38" s="193">
        <v>496.551</v>
      </c>
      <c r="J38" s="193"/>
      <c r="K38" s="193"/>
    </row>
    <row r="39" spans="5:6" ht="15">
      <c r="E39" s="33"/>
      <c r="F39" s="38"/>
    </row>
    <row r="40" spans="1:7" ht="30">
      <c r="A40" s="77" t="s">
        <v>14</v>
      </c>
      <c r="B40" s="78" t="s">
        <v>129</v>
      </c>
      <c r="E40" s="33"/>
      <c r="F40" s="38"/>
      <c r="G40" s="118" t="s">
        <v>79</v>
      </c>
    </row>
    <row r="41" spans="1:9" s="11" customFormat="1" ht="15">
      <c r="A41" s="114" t="s">
        <v>233</v>
      </c>
      <c r="B41" s="4">
        <v>2020</v>
      </c>
      <c r="C41" s="2">
        <v>2025</v>
      </c>
      <c r="D41" s="2">
        <v>2030</v>
      </c>
      <c r="E41" s="65"/>
      <c r="F41" s="113"/>
      <c r="G41" s="116">
        <v>2020</v>
      </c>
      <c r="H41" s="115">
        <v>2025</v>
      </c>
      <c r="I41" s="115">
        <v>2030</v>
      </c>
    </row>
    <row r="42" spans="1:9" ht="15">
      <c r="A42" s="5" t="s">
        <v>232</v>
      </c>
      <c r="B42" s="43">
        <v>3300</v>
      </c>
      <c r="C42" s="43">
        <v>12000</v>
      </c>
      <c r="D42" s="43">
        <v>20000</v>
      </c>
      <c r="E42" s="33"/>
      <c r="F42" s="38"/>
      <c r="G42">
        <f>B42*1.079</f>
        <v>3560.7</v>
      </c>
      <c r="H42">
        <f aca="true" t="shared" si="9" ref="H42:H52">C42*1.079</f>
        <v>12948</v>
      </c>
      <c r="I42">
        <f aca="true" t="shared" si="10" ref="I42:I52">D42*1.079</f>
        <v>21580</v>
      </c>
    </row>
    <row r="43" spans="1:9" ht="15">
      <c r="A43" s="5" t="s">
        <v>15</v>
      </c>
      <c r="B43" s="6">
        <v>3800</v>
      </c>
      <c r="C43" s="6">
        <v>13000</v>
      </c>
      <c r="D43" s="6">
        <v>23000</v>
      </c>
      <c r="E43" s="33"/>
      <c r="F43" s="38"/>
      <c r="G43">
        <f aca="true" t="shared" si="11" ref="G43:G52">B43*1.079</f>
        <v>4100.2</v>
      </c>
      <c r="H43">
        <f t="shared" si="9"/>
        <v>14027</v>
      </c>
      <c r="I43">
        <f t="shared" si="10"/>
        <v>24817</v>
      </c>
    </row>
    <row r="44" spans="1:9" ht="15">
      <c r="A44" s="5" t="s">
        <v>16</v>
      </c>
      <c r="B44" s="6">
        <v>390</v>
      </c>
      <c r="C44" s="6">
        <v>1300</v>
      </c>
      <c r="D44" s="6">
        <v>2000</v>
      </c>
      <c r="E44" s="33"/>
      <c r="F44" s="38"/>
      <c r="G44">
        <f t="shared" si="11"/>
        <v>420.81</v>
      </c>
      <c r="H44">
        <f t="shared" si="9"/>
        <v>1402.7</v>
      </c>
      <c r="I44">
        <f t="shared" si="10"/>
        <v>2158</v>
      </c>
    </row>
    <row r="45" spans="1:9" ht="15">
      <c r="A45" s="5" t="s">
        <v>17</v>
      </c>
      <c r="B45" s="6">
        <v>610</v>
      </c>
      <c r="C45" s="6">
        <v>2400</v>
      </c>
      <c r="D45" s="6">
        <v>3500</v>
      </c>
      <c r="F45" s="38"/>
      <c r="G45">
        <f t="shared" si="11"/>
        <v>658.1899999999999</v>
      </c>
      <c r="H45">
        <f t="shared" si="9"/>
        <v>2589.6</v>
      </c>
      <c r="I45">
        <f t="shared" si="10"/>
        <v>3776.5</v>
      </c>
    </row>
    <row r="46" spans="1:9" ht="30">
      <c r="A46" s="5" t="s">
        <v>18</v>
      </c>
      <c r="B46" s="43">
        <v>4800</v>
      </c>
      <c r="C46" s="43">
        <v>17000</v>
      </c>
      <c r="D46" s="43">
        <v>28000</v>
      </c>
      <c r="F46" s="38"/>
      <c r="G46">
        <f t="shared" si="11"/>
        <v>5179.2</v>
      </c>
      <c r="H46">
        <f t="shared" si="9"/>
        <v>18343</v>
      </c>
      <c r="I46">
        <f t="shared" si="10"/>
        <v>30212</v>
      </c>
    </row>
    <row r="47" spans="2:6" ht="15">
      <c r="B47" s="42"/>
      <c r="C47" s="117"/>
      <c r="D47" s="117"/>
      <c r="F47" s="38"/>
    </row>
    <row r="48" spans="1:9" ht="30">
      <c r="A48" s="5" t="s">
        <v>20</v>
      </c>
      <c r="B48" s="43">
        <v>8100</v>
      </c>
      <c r="C48" s="43">
        <v>29000</v>
      </c>
      <c r="D48" s="43">
        <v>48000</v>
      </c>
      <c r="F48" s="38"/>
      <c r="G48">
        <f t="shared" si="11"/>
        <v>8739.9</v>
      </c>
      <c r="H48">
        <f t="shared" si="9"/>
        <v>31291</v>
      </c>
      <c r="I48">
        <f t="shared" si="10"/>
        <v>51792</v>
      </c>
    </row>
    <row r="49" spans="1:6" ht="15">
      <c r="A49" s="19" t="s">
        <v>203</v>
      </c>
      <c r="F49" s="38"/>
    </row>
    <row r="50" spans="1:9" ht="30">
      <c r="A50" s="5" t="s">
        <v>234</v>
      </c>
      <c r="B50" s="6">
        <v>1400</v>
      </c>
      <c r="C50" s="6">
        <v>3000</v>
      </c>
      <c r="D50" s="6">
        <v>5100</v>
      </c>
      <c r="F50" s="38"/>
      <c r="G50">
        <f t="shared" si="11"/>
        <v>1510.6</v>
      </c>
      <c r="H50">
        <f t="shared" si="9"/>
        <v>3237</v>
      </c>
      <c r="I50">
        <f t="shared" si="10"/>
        <v>5502.9</v>
      </c>
    </row>
    <row r="51" ht="15">
      <c r="F51" s="38"/>
    </row>
    <row r="52" spans="1:9" ht="30">
      <c r="A52" s="23" t="s">
        <v>39</v>
      </c>
      <c r="B52" s="81">
        <v>6.7</v>
      </c>
      <c r="C52" s="81">
        <v>26</v>
      </c>
      <c r="D52" s="81">
        <v>43</v>
      </c>
      <c r="F52" s="38"/>
      <c r="G52" s="119">
        <f t="shared" si="11"/>
        <v>7.2293</v>
      </c>
      <c r="H52" s="119">
        <f t="shared" si="9"/>
        <v>28.054</v>
      </c>
      <c r="I52" s="119">
        <f t="shared" si="10"/>
        <v>46.397</v>
      </c>
    </row>
    <row r="53" ht="15">
      <c r="F53" s="38"/>
    </row>
    <row r="54" spans="1:7" ht="30">
      <c r="A54" s="77" t="s">
        <v>130</v>
      </c>
      <c r="B54" s="78" t="s">
        <v>131</v>
      </c>
      <c r="F54" s="38"/>
      <c r="G54" s="77" t="s">
        <v>208</v>
      </c>
    </row>
    <row r="55" spans="1:8" s="11" customFormat="1" ht="15">
      <c r="A55" s="114" t="s">
        <v>57</v>
      </c>
      <c r="B55" s="4">
        <v>2020</v>
      </c>
      <c r="C55" s="2">
        <v>2030</v>
      </c>
      <c r="F55" s="113"/>
      <c r="G55" s="2">
        <v>2020</v>
      </c>
      <c r="H55" s="2">
        <v>2030</v>
      </c>
    </row>
    <row r="56" spans="1:8" ht="15">
      <c r="A56" s="5" t="s">
        <v>77</v>
      </c>
      <c r="B56" s="7">
        <v>360</v>
      </c>
      <c r="C56" s="7">
        <v>690</v>
      </c>
      <c r="F56" s="38"/>
      <c r="G56" s="74">
        <f>B56*1.059</f>
        <v>381.23999999999995</v>
      </c>
      <c r="H56" s="74">
        <f>C56*1.059</f>
        <v>730.7099999999999</v>
      </c>
    </row>
    <row r="57" spans="1:8" ht="15">
      <c r="A57" s="25" t="s">
        <v>203</v>
      </c>
      <c r="F57" s="38"/>
      <c r="G57" s="74"/>
      <c r="H57" s="74"/>
    </row>
    <row r="58" spans="1:8" ht="15">
      <c r="A58" s="42" t="s">
        <v>235</v>
      </c>
      <c r="B58" s="84">
        <v>320</v>
      </c>
      <c r="C58" s="84">
        <v>530</v>
      </c>
      <c r="F58" s="38"/>
      <c r="G58" s="74">
        <f>B58*1.059</f>
        <v>338.88</v>
      </c>
      <c r="H58" s="74">
        <f>C58*1.059</f>
        <v>561.27</v>
      </c>
    </row>
    <row r="59" spans="6:8" ht="15">
      <c r="F59" s="38"/>
      <c r="G59" s="74"/>
      <c r="H59" s="74"/>
    </row>
    <row r="60" spans="1:8" ht="15">
      <c r="A60" s="23" t="s">
        <v>6</v>
      </c>
      <c r="B60" s="24">
        <v>35</v>
      </c>
      <c r="C60" s="24">
        <v>170</v>
      </c>
      <c r="F60" s="38"/>
      <c r="G60" s="111">
        <f>B60*1.059</f>
        <v>37.065</v>
      </c>
      <c r="H60" s="111">
        <f>C60*1.059</f>
        <v>180.03</v>
      </c>
    </row>
    <row r="61" ht="15">
      <c r="F61" s="38"/>
    </row>
    <row r="62" spans="1:6" ht="30">
      <c r="A62" s="77" t="s">
        <v>132</v>
      </c>
      <c r="B62" s="78" t="s">
        <v>133</v>
      </c>
      <c r="F62" s="38"/>
    </row>
    <row r="63" spans="1:10" ht="45">
      <c r="A63" s="25" t="s">
        <v>57</v>
      </c>
      <c r="B63" s="4">
        <v>2020</v>
      </c>
      <c r="C63" s="2">
        <v>2030</v>
      </c>
      <c r="D63" s="2">
        <v>2040</v>
      </c>
      <c r="E63" s="2">
        <v>2050</v>
      </c>
      <c r="F63" s="59" t="s">
        <v>66</v>
      </c>
      <c r="G63" s="2">
        <v>2020</v>
      </c>
      <c r="H63" s="2">
        <v>2030</v>
      </c>
      <c r="I63" s="2">
        <v>2040</v>
      </c>
      <c r="J63" s="4" t="s">
        <v>66</v>
      </c>
    </row>
    <row r="64" spans="1:11" ht="15">
      <c r="A64" s="5" t="s">
        <v>49</v>
      </c>
      <c r="B64" s="7">
        <v>1000</v>
      </c>
      <c r="C64" s="7">
        <v>2500</v>
      </c>
      <c r="D64" s="7">
        <v>3600</v>
      </c>
      <c r="E64" s="7">
        <v>4800</v>
      </c>
      <c r="F64" s="71">
        <v>46100</v>
      </c>
      <c r="G64" s="73">
        <f>B64*1.114</f>
        <v>1114</v>
      </c>
      <c r="H64" s="73">
        <f aca="true" t="shared" si="12" ref="H64:H73">C64*1.114</f>
        <v>2785.0000000000005</v>
      </c>
      <c r="I64" s="73">
        <f aca="true" t="shared" si="13" ref="I64:I73">D64*1.114</f>
        <v>4010.4000000000005</v>
      </c>
      <c r="J64" s="73">
        <f aca="true" t="shared" si="14" ref="J64:J73">E64*1.114</f>
        <v>5347.200000000001</v>
      </c>
      <c r="K64" s="73">
        <f aca="true" t="shared" si="15" ref="K64:K73">F64*1.114</f>
        <v>51355.4</v>
      </c>
    </row>
    <row r="65" spans="1:11" ht="15">
      <c r="A65" s="5" t="s">
        <v>45</v>
      </c>
      <c r="B65" s="7" t="s">
        <v>36</v>
      </c>
      <c r="C65" s="7">
        <v>2800</v>
      </c>
      <c r="D65" s="7">
        <v>2800</v>
      </c>
      <c r="E65" s="7">
        <v>2800</v>
      </c>
      <c r="F65" s="71">
        <v>25300</v>
      </c>
      <c r="G65" s="73"/>
      <c r="H65" s="73">
        <f t="shared" si="12"/>
        <v>3119.2000000000003</v>
      </c>
      <c r="I65" s="73">
        <f t="shared" si="13"/>
        <v>3119.2000000000003</v>
      </c>
      <c r="J65" s="73">
        <f t="shared" si="14"/>
        <v>3119.2000000000003</v>
      </c>
      <c r="K65" s="73">
        <f t="shared" si="15"/>
        <v>28184.200000000004</v>
      </c>
    </row>
    <row r="66" spans="1:11" ht="15">
      <c r="A66" s="5" t="s">
        <v>31</v>
      </c>
      <c r="B66" s="7">
        <v>9600</v>
      </c>
      <c r="C66" s="7">
        <v>20600</v>
      </c>
      <c r="D66" s="7">
        <v>28000</v>
      </c>
      <c r="E66" s="7">
        <v>36500</v>
      </c>
      <c r="F66" s="71">
        <v>375300</v>
      </c>
      <c r="G66" s="73">
        <f aca="true" t="shared" si="16" ref="G66:G73">B66*1.114</f>
        <v>10694.400000000001</v>
      </c>
      <c r="H66" s="73">
        <f t="shared" si="12"/>
        <v>22948.4</v>
      </c>
      <c r="I66" s="73">
        <f t="shared" si="13"/>
        <v>31192.000000000004</v>
      </c>
      <c r="J66" s="73">
        <f t="shared" si="14"/>
        <v>40661.00000000001</v>
      </c>
      <c r="K66" s="73">
        <f t="shared" si="15"/>
        <v>418084.2</v>
      </c>
    </row>
    <row r="67" spans="1:11" ht="15">
      <c r="A67" s="5" t="s">
        <v>32</v>
      </c>
      <c r="B67" s="7">
        <v>500</v>
      </c>
      <c r="C67" s="7">
        <v>1100</v>
      </c>
      <c r="D67" s="7">
        <v>1500</v>
      </c>
      <c r="E67" s="7">
        <v>1700</v>
      </c>
      <c r="F67" s="71">
        <v>19800</v>
      </c>
      <c r="G67" s="73">
        <f t="shared" si="16"/>
        <v>557</v>
      </c>
      <c r="H67" s="73">
        <f t="shared" si="12"/>
        <v>1225.4</v>
      </c>
      <c r="I67" s="73">
        <f t="shared" si="13"/>
        <v>1671.0000000000002</v>
      </c>
      <c r="J67" s="73">
        <f t="shared" si="14"/>
        <v>1893.8000000000002</v>
      </c>
      <c r="K67" s="73">
        <f t="shared" si="15"/>
        <v>22057.2</v>
      </c>
    </row>
    <row r="68" spans="1:11" ht="15">
      <c r="A68" s="5" t="s">
        <v>33</v>
      </c>
      <c r="B68" s="7">
        <v>100</v>
      </c>
      <c r="C68" s="7">
        <v>100</v>
      </c>
      <c r="D68" s="7">
        <v>200</v>
      </c>
      <c r="E68" s="7">
        <v>200</v>
      </c>
      <c r="F68" s="71">
        <v>2500</v>
      </c>
      <c r="G68" s="73">
        <f t="shared" si="16"/>
        <v>111.4</v>
      </c>
      <c r="H68" s="73">
        <f t="shared" si="12"/>
        <v>111.4</v>
      </c>
      <c r="I68" s="73">
        <f t="shared" si="13"/>
        <v>222.8</v>
      </c>
      <c r="J68" s="73">
        <f t="shared" si="14"/>
        <v>222.8</v>
      </c>
      <c r="K68" s="73">
        <f t="shared" si="15"/>
        <v>2785.0000000000005</v>
      </c>
    </row>
    <row r="69" spans="1:11" ht="15">
      <c r="A69" s="19" t="s">
        <v>203</v>
      </c>
      <c r="F69" s="38"/>
      <c r="G69" s="73"/>
      <c r="H69" s="73"/>
      <c r="I69" s="73"/>
      <c r="J69" s="73"/>
      <c r="K69" s="73"/>
    </row>
    <row r="70" spans="1:11" ht="15">
      <c r="A70" s="5" t="s">
        <v>41</v>
      </c>
      <c r="B70" s="7">
        <v>2000</v>
      </c>
      <c r="C70" s="7">
        <v>2200</v>
      </c>
      <c r="D70" s="7">
        <v>2700</v>
      </c>
      <c r="E70" s="7">
        <v>3300</v>
      </c>
      <c r="F70" s="71">
        <v>47400</v>
      </c>
      <c r="G70" s="73">
        <f t="shared" si="16"/>
        <v>2228</v>
      </c>
      <c r="H70" s="73">
        <f t="shared" si="12"/>
        <v>2450.8</v>
      </c>
      <c r="I70" s="73">
        <f t="shared" si="13"/>
        <v>3007.8</v>
      </c>
      <c r="J70" s="73">
        <f t="shared" si="14"/>
        <v>3676.2000000000003</v>
      </c>
      <c r="K70" s="73">
        <f t="shared" si="15"/>
        <v>52803.600000000006</v>
      </c>
    </row>
    <row r="71" spans="1:11" ht="30">
      <c r="A71" s="5" t="s">
        <v>37</v>
      </c>
      <c r="B71" s="7">
        <v>200</v>
      </c>
      <c r="C71" s="13">
        <v>400</v>
      </c>
      <c r="D71" s="7">
        <v>600</v>
      </c>
      <c r="E71" s="7">
        <v>600</v>
      </c>
      <c r="F71" s="71">
        <v>7900</v>
      </c>
      <c r="G71" s="73">
        <f t="shared" si="16"/>
        <v>222.8</v>
      </c>
      <c r="H71" s="73">
        <f t="shared" si="12"/>
        <v>445.6</v>
      </c>
      <c r="I71" s="73">
        <f t="shared" si="13"/>
        <v>668.4000000000001</v>
      </c>
      <c r="J71" s="73">
        <f t="shared" si="14"/>
        <v>668.4000000000001</v>
      </c>
      <c r="K71" s="73">
        <f t="shared" si="15"/>
        <v>8800.6</v>
      </c>
    </row>
    <row r="72" ht="15">
      <c r="F72" s="38"/>
    </row>
    <row r="73" spans="1:11" ht="30">
      <c r="A73" s="23" t="s">
        <v>39</v>
      </c>
      <c r="B73" s="24">
        <v>9000</v>
      </c>
      <c r="C73" s="24">
        <v>24500</v>
      </c>
      <c r="D73" s="24">
        <v>32800</v>
      </c>
      <c r="E73" s="24">
        <v>42100</v>
      </c>
      <c r="F73" s="80">
        <v>413700</v>
      </c>
      <c r="G73" s="73">
        <f t="shared" si="16"/>
        <v>10026.000000000002</v>
      </c>
      <c r="H73" s="73">
        <f t="shared" si="12"/>
        <v>27293.000000000004</v>
      </c>
      <c r="I73" s="73">
        <f t="shared" si="13"/>
        <v>36539.200000000004</v>
      </c>
      <c r="J73" s="73">
        <f t="shared" si="14"/>
        <v>46899.4</v>
      </c>
      <c r="K73" s="73">
        <f t="shared" si="15"/>
        <v>460861.80000000005</v>
      </c>
    </row>
    <row r="74" ht="15">
      <c r="F74" s="38"/>
    </row>
    <row r="75" spans="1:11" ht="36" customHeight="1">
      <c r="A75" s="198" t="s">
        <v>64</v>
      </c>
      <c r="B75" s="198"/>
      <c r="C75" s="198"/>
      <c r="D75" s="198"/>
      <c r="E75" s="198"/>
      <c r="F75" s="38"/>
      <c r="G75" s="198" t="s">
        <v>212</v>
      </c>
      <c r="H75" s="198"/>
      <c r="I75" s="198"/>
      <c r="J75" s="198"/>
      <c r="K75" s="198"/>
    </row>
    <row r="76" spans="1:11" ht="15">
      <c r="A76" s="195" t="s">
        <v>65</v>
      </c>
      <c r="B76" s="195"/>
      <c r="C76" s="194">
        <v>8.1</v>
      </c>
      <c r="D76" s="194"/>
      <c r="E76" s="194"/>
      <c r="F76" s="38"/>
      <c r="G76" s="195" t="s">
        <v>65</v>
      </c>
      <c r="H76" s="195"/>
      <c r="I76" s="201">
        <f>C76*1.114</f>
        <v>9.0234</v>
      </c>
      <c r="J76" s="201"/>
      <c r="K76" s="201"/>
    </row>
    <row r="77" spans="1:11" ht="15">
      <c r="A77" s="195" t="s">
        <v>31</v>
      </c>
      <c r="B77" s="195"/>
      <c r="C77" s="194">
        <v>50</v>
      </c>
      <c r="D77" s="194"/>
      <c r="E77" s="194"/>
      <c r="F77" s="38"/>
      <c r="G77" s="195" t="s">
        <v>31</v>
      </c>
      <c r="H77" s="195"/>
      <c r="I77" s="201">
        <f>C77*1.114</f>
        <v>55.7</v>
      </c>
      <c r="J77" s="201"/>
      <c r="K77" s="201"/>
    </row>
    <row r="78" spans="1:11" ht="15">
      <c r="A78" s="195" t="s">
        <v>57</v>
      </c>
      <c r="B78" s="195"/>
      <c r="C78" s="194">
        <v>7.3</v>
      </c>
      <c r="D78" s="194"/>
      <c r="E78" s="194"/>
      <c r="F78" s="38"/>
      <c r="G78" s="195" t="s">
        <v>57</v>
      </c>
      <c r="H78" s="195"/>
      <c r="I78" s="201">
        <f>C78*1.114</f>
        <v>8.132200000000001</v>
      </c>
      <c r="J78" s="201"/>
      <c r="K78" s="201"/>
    </row>
    <row r="79" spans="1:11" ht="14.25" customHeight="1">
      <c r="A79" s="192" t="s">
        <v>58</v>
      </c>
      <c r="B79" s="192"/>
      <c r="C79" s="193">
        <v>49</v>
      </c>
      <c r="D79" s="193"/>
      <c r="E79" s="193"/>
      <c r="F79" s="38"/>
      <c r="G79" s="192" t="s">
        <v>58</v>
      </c>
      <c r="H79" s="192"/>
      <c r="I79" s="202">
        <f>C79*1.114</f>
        <v>54.586000000000006</v>
      </c>
      <c r="J79" s="202"/>
      <c r="K79" s="202"/>
    </row>
    <row r="80" ht="14.25" customHeight="1">
      <c r="F80" s="38"/>
    </row>
    <row r="81" spans="1:6" ht="30">
      <c r="A81" s="77" t="s">
        <v>134</v>
      </c>
      <c r="B81" s="78" t="s">
        <v>135</v>
      </c>
      <c r="F81" s="38"/>
    </row>
    <row r="82" spans="1:10" s="11" customFormat="1" ht="45">
      <c r="A82" s="114" t="s">
        <v>57</v>
      </c>
      <c r="B82" s="4">
        <v>2030</v>
      </c>
      <c r="C82" s="2">
        <v>2040</v>
      </c>
      <c r="D82" s="2">
        <v>2050</v>
      </c>
      <c r="E82" s="4" t="s">
        <v>50</v>
      </c>
      <c r="F82" s="113"/>
      <c r="G82" s="4">
        <v>2030</v>
      </c>
      <c r="H82" s="2">
        <v>2040</v>
      </c>
      <c r="I82" s="2">
        <v>2050</v>
      </c>
      <c r="J82" s="4" t="s">
        <v>50</v>
      </c>
    </row>
    <row r="83" spans="1:10" ht="15">
      <c r="A83" s="5" t="s">
        <v>49</v>
      </c>
      <c r="B83" s="7">
        <v>5200</v>
      </c>
      <c r="C83" s="15">
        <v>11100</v>
      </c>
      <c r="D83" s="15">
        <v>15200</v>
      </c>
      <c r="E83" s="16">
        <v>115400</v>
      </c>
      <c r="F83" s="38"/>
      <c r="G83" s="74">
        <f aca="true" t="shared" si="17" ref="G83:G88">B83*1.042</f>
        <v>5418.400000000001</v>
      </c>
      <c r="H83" s="74">
        <f aca="true" t="shared" si="18" ref="H83:H88">C83*1.042</f>
        <v>11566.2</v>
      </c>
      <c r="I83" s="74">
        <f aca="true" t="shared" si="19" ref="I83:I88">D83*1.042</f>
        <v>15838.400000000001</v>
      </c>
      <c r="J83" s="74">
        <f aca="true" t="shared" si="20" ref="J83:J88">E83*1.042</f>
        <v>120246.8</v>
      </c>
    </row>
    <row r="84" spans="1:10" ht="15">
      <c r="A84" s="5" t="s">
        <v>48</v>
      </c>
      <c r="B84" s="7">
        <v>5700</v>
      </c>
      <c r="C84" s="15">
        <v>10600</v>
      </c>
      <c r="D84" s="16">
        <v>12600</v>
      </c>
      <c r="E84" s="16">
        <v>118800</v>
      </c>
      <c r="F84" s="38"/>
      <c r="G84" s="74">
        <f t="shared" si="17"/>
        <v>5939.400000000001</v>
      </c>
      <c r="H84" s="74">
        <f t="shared" si="18"/>
        <v>11045.2</v>
      </c>
      <c r="I84" s="74">
        <f t="shared" si="19"/>
        <v>13129.2</v>
      </c>
      <c r="J84" s="74">
        <f t="shared" si="20"/>
        <v>123789.6</v>
      </c>
    </row>
    <row r="85" spans="1:10" ht="15">
      <c r="A85" s="5" t="s">
        <v>31</v>
      </c>
      <c r="B85" s="15">
        <v>23400</v>
      </c>
      <c r="C85" s="15">
        <v>53100</v>
      </c>
      <c r="D85" s="15">
        <v>63400</v>
      </c>
      <c r="E85" s="16">
        <v>523300</v>
      </c>
      <c r="F85" s="38"/>
      <c r="G85" s="74">
        <f t="shared" si="17"/>
        <v>24382.8</v>
      </c>
      <c r="H85" s="74">
        <f t="shared" si="18"/>
        <v>55330.200000000004</v>
      </c>
      <c r="I85" s="74">
        <f t="shared" si="19"/>
        <v>66062.8</v>
      </c>
      <c r="J85" s="74">
        <f t="shared" si="20"/>
        <v>545278.6</v>
      </c>
    </row>
    <row r="86" spans="1:10" ht="15">
      <c r="A86" s="5" t="s">
        <v>32</v>
      </c>
      <c r="B86" s="15">
        <v>1100</v>
      </c>
      <c r="C86" s="15">
        <v>2500</v>
      </c>
      <c r="D86" s="15">
        <v>3000</v>
      </c>
      <c r="E86" s="15">
        <v>24700</v>
      </c>
      <c r="F86" s="38"/>
      <c r="G86" s="74">
        <f t="shared" si="17"/>
        <v>1146.2</v>
      </c>
      <c r="H86" s="74">
        <f t="shared" si="18"/>
        <v>2605</v>
      </c>
      <c r="I86" s="74">
        <f t="shared" si="19"/>
        <v>3126</v>
      </c>
      <c r="J86" s="74">
        <f t="shared" si="20"/>
        <v>25737.4</v>
      </c>
    </row>
    <row r="87" spans="1:10" ht="15">
      <c r="A87" s="5" t="s">
        <v>33</v>
      </c>
      <c r="B87" s="15">
        <v>600</v>
      </c>
      <c r="C87" s="15">
        <v>1100</v>
      </c>
      <c r="D87" s="15">
        <v>1500</v>
      </c>
      <c r="E87" s="15">
        <v>12000</v>
      </c>
      <c r="F87" s="38"/>
      <c r="G87" s="74">
        <f t="shared" si="17"/>
        <v>625.2</v>
      </c>
      <c r="H87" s="74">
        <f t="shared" si="18"/>
        <v>1146.2</v>
      </c>
      <c r="I87" s="74">
        <f t="shared" si="19"/>
        <v>1563</v>
      </c>
      <c r="J87" s="74">
        <f t="shared" si="20"/>
        <v>12504</v>
      </c>
    </row>
    <row r="88" spans="1:10" ht="15">
      <c r="A88" s="5" t="s">
        <v>34</v>
      </c>
      <c r="B88" s="15">
        <v>1200</v>
      </c>
      <c r="C88" s="15">
        <v>2000</v>
      </c>
      <c r="D88" s="15">
        <v>2300</v>
      </c>
      <c r="E88" s="15">
        <v>23400</v>
      </c>
      <c r="F88" s="38"/>
      <c r="G88" s="74">
        <f t="shared" si="17"/>
        <v>1250.4</v>
      </c>
      <c r="H88" s="74">
        <f t="shared" si="18"/>
        <v>2084</v>
      </c>
      <c r="I88" s="74">
        <f t="shared" si="19"/>
        <v>2396.6</v>
      </c>
      <c r="J88" s="74">
        <f t="shared" si="20"/>
        <v>24382.8</v>
      </c>
    </row>
    <row r="89" spans="1:6" ht="15">
      <c r="A89" s="19" t="s">
        <v>203</v>
      </c>
      <c r="F89" s="38"/>
    </row>
    <row r="90" spans="1:10" ht="15">
      <c r="A90" s="5" t="s">
        <v>41</v>
      </c>
      <c r="B90" s="7">
        <v>5400</v>
      </c>
      <c r="C90" s="7">
        <v>6500</v>
      </c>
      <c r="D90" s="7">
        <v>7500</v>
      </c>
      <c r="E90" s="15">
        <v>91000</v>
      </c>
      <c r="F90" s="38"/>
      <c r="G90" s="74">
        <f aca="true" t="shared" si="21" ref="G90:J91">B90*1.042</f>
        <v>5626.8</v>
      </c>
      <c r="H90" s="74">
        <f t="shared" si="21"/>
        <v>6773</v>
      </c>
      <c r="I90" s="74">
        <f t="shared" si="21"/>
        <v>7815</v>
      </c>
      <c r="J90" s="74">
        <f t="shared" si="21"/>
        <v>94822</v>
      </c>
    </row>
    <row r="91" spans="1:10" ht="30">
      <c r="A91" s="5" t="s">
        <v>37</v>
      </c>
      <c r="B91" s="7">
        <v>400</v>
      </c>
      <c r="C91" s="13">
        <v>500</v>
      </c>
      <c r="D91" s="7">
        <v>600</v>
      </c>
      <c r="E91" s="15">
        <v>6800</v>
      </c>
      <c r="F91" s="38"/>
      <c r="G91" s="74">
        <f t="shared" si="21"/>
        <v>416.8</v>
      </c>
      <c r="H91" s="74">
        <f t="shared" si="21"/>
        <v>521</v>
      </c>
      <c r="I91" s="74">
        <f t="shared" si="21"/>
        <v>625.2</v>
      </c>
      <c r="J91" s="74">
        <f t="shared" si="21"/>
        <v>7085.6</v>
      </c>
    </row>
    <row r="92" ht="15">
      <c r="F92" s="38"/>
    </row>
    <row r="93" spans="1:10" ht="30">
      <c r="A93" s="23" t="s">
        <v>39</v>
      </c>
      <c r="B93" s="24">
        <v>30200</v>
      </c>
      <c r="C93" s="24">
        <v>71400</v>
      </c>
      <c r="D93" s="24">
        <v>87600</v>
      </c>
      <c r="E93" s="24">
        <v>696400</v>
      </c>
      <c r="F93" s="38"/>
      <c r="G93" s="111">
        <f>B93*1.042</f>
        <v>31468.4</v>
      </c>
      <c r="H93" s="111">
        <f>C93*1.042</f>
        <v>74398.8</v>
      </c>
      <c r="I93" s="111">
        <f>D93*1.042</f>
        <v>91279.2</v>
      </c>
      <c r="J93" s="111">
        <f>E93*1.042</f>
        <v>725648.8</v>
      </c>
    </row>
    <row r="94" ht="15">
      <c r="F94" s="38"/>
    </row>
    <row r="95" spans="1:11" ht="45.75" customHeight="1">
      <c r="A95" s="198" t="s">
        <v>59</v>
      </c>
      <c r="B95" s="198"/>
      <c r="C95" s="198"/>
      <c r="D95" s="198"/>
      <c r="E95" s="198"/>
      <c r="F95" s="38"/>
      <c r="G95" s="198" t="s">
        <v>210</v>
      </c>
      <c r="H95" s="198"/>
      <c r="I95" s="198"/>
      <c r="J95" s="198"/>
      <c r="K95" s="198"/>
    </row>
    <row r="96" spans="1:10" ht="15">
      <c r="A96" s="195" t="s">
        <v>55</v>
      </c>
      <c r="B96" s="195"/>
      <c r="C96" s="194">
        <v>-27</v>
      </c>
      <c r="D96" s="194"/>
      <c r="E96" s="194"/>
      <c r="F96" s="38"/>
      <c r="G96" s="195" t="s">
        <v>55</v>
      </c>
      <c r="H96" s="195"/>
      <c r="I96" s="207">
        <f>C96*1.042</f>
        <v>-28.134</v>
      </c>
      <c r="J96" s="207"/>
    </row>
    <row r="97" spans="1:10" ht="15">
      <c r="A97" s="195" t="s">
        <v>56</v>
      </c>
      <c r="B97" s="195"/>
      <c r="C97" s="194">
        <v>-1.9</v>
      </c>
      <c r="D97" s="194"/>
      <c r="E97" s="194"/>
      <c r="F97" s="38"/>
      <c r="G97" s="195" t="s">
        <v>56</v>
      </c>
      <c r="H97" s="195"/>
      <c r="I97" s="207">
        <f>C97*1.042</f>
        <v>-1.9798</v>
      </c>
      <c r="J97" s="207"/>
    </row>
    <row r="98" spans="1:10" ht="15">
      <c r="A98" s="195" t="s">
        <v>31</v>
      </c>
      <c r="B98" s="195"/>
      <c r="C98" s="194">
        <v>169</v>
      </c>
      <c r="D98" s="194"/>
      <c r="E98" s="194"/>
      <c r="F98" s="38"/>
      <c r="G98" s="195" t="s">
        <v>31</v>
      </c>
      <c r="H98" s="195"/>
      <c r="I98" s="207">
        <f>C98*1.042</f>
        <v>176.098</v>
      </c>
      <c r="J98" s="207"/>
    </row>
    <row r="99" spans="1:10" ht="14.25" customHeight="1">
      <c r="A99" s="195" t="s">
        <v>57</v>
      </c>
      <c r="B99" s="195"/>
      <c r="C99" s="194">
        <v>88</v>
      </c>
      <c r="D99" s="194"/>
      <c r="E99" s="194"/>
      <c r="F99" s="38"/>
      <c r="G99" s="195" t="s">
        <v>57</v>
      </c>
      <c r="H99" s="195"/>
      <c r="I99" s="207">
        <f>C99*1.042</f>
        <v>91.696</v>
      </c>
      <c r="J99" s="207"/>
    </row>
    <row r="100" spans="1:10" ht="15">
      <c r="A100" s="192" t="s">
        <v>58</v>
      </c>
      <c r="B100" s="192"/>
      <c r="C100" s="193">
        <v>229</v>
      </c>
      <c r="D100" s="193"/>
      <c r="E100" s="193"/>
      <c r="F100" s="38"/>
      <c r="G100" s="192" t="s">
        <v>58</v>
      </c>
      <c r="H100" s="192"/>
      <c r="I100" s="208">
        <f>C100*1.042</f>
        <v>238.618</v>
      </c>
      <c r="J100" s="208"/>
    </row>
    <row r="101" ht="15">
      <c r="F101" s="38"/>
    </row>
    <row r="102" ht="15">
      <c r="F102" s="38"/>
    </row>
    <row r="103" spans="1:7" ht="30">
      <c r="A103" s="77" t="s">
        <v>136</v>
      </c>
      <c r="B103" s="78" t="s">
        <v>131</v>
      </c>
      <c r="F103" s="38"/>
      <c r="G103" s="77" t="s">
        <v>209</v>
      </c>
    </row>
    <row r="104" spans="1:8" ht="15">
      <c r="A104" s="25" t="s">
        <v>57</v>
      </c>
      <c r="B104" s="4">
        <v>2020</v>
      </c>
      <c r="C104" s="2">
        <v>2025</v>
      </c>
      <c r="F104" s="38"/>
      <c r="G104" s="2">
        <v>2020</v>
      </c>
      <c r="H104" s="2">
        <v>2025</v>
      </c>
    </row>
    <row r="105" spans="1:8" ht="15">
      <c r="A105" s="5" t="s">
        <v>77</v>
      </c>
      <c r="B105" s="7">
        <v>208</v>
      </c>
      <c r="C105" s="7">
        <v>246</v>
      </c>
      <c r="F105" s="38"/>
      <c r="G105" s="74">
        <f>B105*1.059</f>
        <v>220.272</v>
      </c>
      <c r="H105" s="74">
        <f>C105*1.059</f>
        <v>260.514</v>
      </c>
    </row>
    <row r="106" spans="1:8" ht="15">
      <c r="A106" s="5" t="s">
        <v>76</v>
      </c>
      <c r="B106" s="7">
        <v>76</v>
      </c>
      <c r="C106" s="7">
        <v>157</v>
      </c>
      <c r="F106" s="38"/>
      <c r="G106" s="74">
        <f>B106*1.059</f>
        <v>80.484</v>
      </c>
      <c r="H106" s="74">
        <f>C106*1.059</f>
        <v>166.26299999999998</v>
      </c>
    </row>
    <row r="107" spans="1:6" ht="15">
      <c r="A107" s="25" t="s">
        <v>203</v>
      </c>
      <c r="B107"/>
      <c r="F107" s="38"/>
    </row>
    <row r="108" spans="1:8" ht="15">
      <c r="A108" s="42" t="s">
        <v>236</v>
      </c>
      <c r="B108" s="84">
        <v>159</v>
      </c>
      <c r="C108" s="84">
        <v>207</v>
      </c>
      <c r="F108" s="38"/>
      <c r="G108" s="74">
        <f>B108*1.059</f>
        <v>168.381</v>
      </c>
      <c r="H108" s="74">
        <f>C108*1.059</f>
        <v>219.213</v>
      </c>
    </row>
    <row r="109" spans="1:6" ht="15">
      <c r="A109" s="42" t="s">
        <v>6</v>
      </c>
      <c r="B109" s="7">
        <f>SUM(B105:B106)-B108</f>
        <v>125</v>
      </c>
      <c r="C109" s="7">
        <f>SUM(C105:C106)-C108</f>
        <v>196</v>
      </c>
      <c r="F109" s="38"/>
    </row>
    <row r="110" spans="1:8" ht="30">
      <c r="A110" s="23" t="s">
        <v>39</v>
      </c>
      <c r="B110" s="24">
        <v>126</v>
      </c>
      <c r="C110" s="24">
        <v>197</v>
      </c>
      <c r="F110" s="38"/>
      <c r="G110" s="111">
        <f>B110*1.059</f>
        <v>133.434</v>
      </c>
      <c r="H110" s="111">
        <f>C110*1.059</f>
        <v>208.623</v>
      </c>
    </row>
    <row r="111" ht="15">
      <c r="F111" s="38"/>
    </row>
    <row r="112" spans="1:8" ht="14.25" customHeight="1">
      <c r="A112" s="203" t="s">
        <v>237</v>
      </c>
      <c r="B112" s="13">
        <v>899</v>
      </c>
      <c r="F112" s="38"/>
      <c r="G112" s="205" t="s">
        <v>237</v>
      </c>
      <c r="H112" s="74">
        <f>B112*1.059</f>
        <v>952.0409999999999</v>
      </c>
    </row>
    <row r="113" spans="1:8" ht="29.25" customHeight="1">
      <c r="A113" s="204"/>
      <c r="B113" s="13">
        <v>1214</v>
      </c>
      <c r="F113" s="38"/>
      <c r="G113" s="206"/>
      <c r="H113" s="74">
        <f>B113*1.059</f>
        <v>1285.626</v>
      </c>
    </row>
  </sheetData>
  <sheetProtection/>
  <mergeCells count="66">
    <mergeCell ref="G98:H98"/>
    <mergeCell ref="G99:H99"/>
    <mergeCell ref="A100:B100"/>
    <mergeCell ref="C100:E100"/>
    <mergeCell ref="A112:A113"/>
    <mergeCell ref="G112:G113"/>
    <mergeCell ref="I96:J96"/>
    <mergeCell ref="I97:J97"/>
    <mergeCell ref="I98:J98"/>
    <mergeCell ref="I99:J99"/>
    <mergeCell ref="I100:J100"/>
    <mergeCell ref="G100:H100"/>
    <mergeCell ref="G96:H96"/>
    <mergeCell ref="G97:H97"/>
    <mergeCell ref="G95:K95"/>
    <mergeCell ref="A98:B98"/>
    <mergeCell ref="C98:E98"/>
    <mergeCell ref="A99:B99"/>
    <mergeCell ref="C99:E99"/>
    <mergeCell ref="A95:E95"/>
    <mergeCell ref="A96:B96"/>
    <mergeCell ref="C96:E96"/>
    <mergeCell ref="A97:B97"/>
    <mergeCell ref="C97:E97"/>
    <mergeCell ref="I76:K76"/>
    <mergeCell ref="I38:K38"/>
    <mergeCell ref="G78:H78"/>
    <mergeCell ref="I78:K78"/>
    <mergeCell ref="G79:H79"/>
    <mergeCell ref="A78:B78"/>
    <mergeCell ref="C78:E78"/>
    <mergeCell ref="A79:B79"/>
    <mergeCell ref="C79:E79"/>
    <mergeCell ref="I79:K79"/>
    <mergeCell ref="I77:K77"/>
    <mergeCell ref="A75:E75"/>
    <mergeCell ref="I37:K37"/>
    <mergeCell ref="G38:H38"/>
    <mergeCell ref="A37:B37"/>
    <mergeCell ref="G37:H37"/>
    <mergeCell ref="A38:B38"/>
    <mergeCell ref="C38:E38"/>
    <mergeCell ref="G75:K75"/>
    <mergeCell ref="G76:H76"/>
    <mergeCell ref="A76:B76"/>
    <mergeCell ref="C76:E76"/>
    <mergeCell ref="A77:B77"/>
    <mergeCell ref="C77:E77"/>
    <mergeCell ref="C37:E37"/>
    <mergeCell ref="G77:H77"/>
    <mergeCell ref="G36:H36"/>
    <mergeCell ref="I36:K36"/>
    <mergeCell ref="A16:B16"/>
    <mergeCell ref="C16:E16"/>
    <mergeCell ref="A17:B17"/>
    <mergeCell ref="C17:E17"/>
    <mergeCell ref="A18:B18"/>
    <mergeCell ref="C18:E18"/>
    <mergeCell ref="A36:B36"/>
    <mergeCell ref="C36:E36"/>
    <mergeCell ref="A34:E34"/>
    <mergeCell ref="A35:B35"/>
    <mergeCell ref="C35:E35"/>
    <mergeCell ref="G34:K34"/>
    <mergeCell ref="G35:H35"/>
    <mergeCell ref="I35:K35"/>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Nadra</dc:creator>
  <cp:keywords/>
  <dc:description/>
  <cp:lastModifiedBy>Jessica Wentz</cp:lastModifiedBy>
  <dcterms:created xsi:type="dcterms:W3CDTF">2017-06-12T15:20:38Z</dcterms:created>
  <dcterms:modified xsi:type="dcterms:W3CDTF">2017-08-02T18:41:47Z</dcterms:modified>
  <cp:category/>
  <cp:version/>
  <cp:contentType/>
  <cp:contentStatus/>
</cp:coreProperties>
</file>